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vt\Desktop\"/>
    </mc:Choice>
  </mc:AlternateContent>
  <bookViews>
    <workbookView xWindow="0" yWindow="0" windowWidth="15330" windowHeight="6135" activeTab="1"/>
  </bookViews>
  <sheets>
    <sheet name="Лист1" sheetId="1" r:id="rId1"/>
    <sheet name="Лист2" sheetId="2" r:id="rId2"/>
  </sheets>
  <externalReferences>
    <externalReference r:id="rId3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8" i="2" l="1"/>
  <c r="J118" i="2" s="1"/>
  <c r="G118" i="2"/>
  <c r="I118" i="2" s="1"/>
  <c r="F118" i="2"/>
  <c r="I117" i="2"/>
  <c r="H117" i="2"/>
  <c r="J117" i="2" s="1"/>
  <c r="G117" i="2"/>
  <c r="F117" i="2"/>
  <c r="J116" i="2"/>
  <c r="I116" i="2"/>
  <c r="H116" i="2"/>
  <c r="G116" i="2"/>
  <c r="F116" i="2"/>
  <c r="J115" i="2"/>
  <c r="H115" i="2"/>
  <c r="G115" i="2"/>
  <c r="I115" i="2" s="1"/>
  <c r="F115" i="2"/>
  <c r="H114" i="2"/>
  <c r="J114" i="2" s="1"/>
  <c r="G114" i="2"/>
  <c r="I114" i="2" s="1"/>
  <c r="F114" i="2"/>
  <c r="I113" i="2"/>
  <c r="H113" i="2"/>
  <c r="J113" i="2" s="1"/>
  <c r="G113" i="2"/>
  <c r="F113" i="2"/>
  <c r="J112" i="2"/>
  <c r="I112" i="2"/>
  <c r="H112" i="2"/>
  <c r="G112" i="2"/>
  <c r="F112" i="2"/>
  <c r="J111" i="2"/>
  <c r="H111" i="2"/>
  <c r="G111" i="2"/>
  <c r="I111" i="2" s="1"/>
  <c r="F111" i="2"/>
  <c r="H110" i="2"/>
  <c r="J110" i="2" s="1"/>
  <c r="G110" i="2"/>
  <c r="I110" i="2" s="1"/>
  <c r="F110" i="2"/>
  <c r="I109" i="2"/>
  <c r="H109" i="2"/>
  <c r="J109" i="2" s="1"/>
  <c r="G109" i="2"/>
  <c r="F109" i="2"/>
  <c r="J108" i="2"/>
  <c r="I108" i="2"/>
  <c r="H108" i="2"/>
  <c r="G108" i="2"/>
  <c r="F108" i="2"/>
  <c r="J107" i="2"/>
  <c r="H107" i="2"/>
  <c r="G107" i="2"/>
  <c r="I107" i="2" s="1"/>
  <c r="F107" i="2"/>
  <c r="H106" i="2"/>
  <c r="J106" i="2" s="1"/>
  <c r="G106" i="2"/>
  <c r="I106" i="2" s="1"/>
  <c r="F106" i="2"/>
  <c r="I105" i="2"/>
  <c r="H105" i="2"/>
  <c r="J105" i="2" s="1"/>
  <c r="J102" i="2" s="1"/>
  <c r="G105" i="2"/>
  <c r="F105" i="2"/>
  <c r="I102" i="2"/>
  <c r="H99" i="2"/>
  <c r="G99" i="2"/>
  <c r="G100" i="2" s="1"/>
  <c r="H98" i="2"/>
  <c r="G98" i="2"/>
  <c r="I97" i="2"/>
  <c r="H97" i="2"/>
  <c r="G97" i="2"/>
  <c r="F97" i="2"/>
  <c r="D97" i="2"/>
  <c r="J97" i="2" s="1"/>
  <c r="C97" i="2"/>
  <c r="H96" i="2"/>
  <c r="G96" i="2"/>
  <c r="D96" i="2"/>
  <c r="J96" i="2" s="1"/>
  <c r="C96" i="2"/>
  <c r="H95" i="2"/>
  <c r="G95" i="2"/>
  <c r="D95" i="2"/>
  <c r="J95" i="2" s="1"/>
  <c r="C95" i="2"/>
  <c r="F95" i="2" s="1"/>
  <c r="J94" i="2"/>
  <c r="H94" i="2"/>
  <c r="G94" i="2"/>
  <c r="I94" i="2" s="1"/>
  <c r="F94" i="2"/>
  <c r="H93" i="2"/>
  <c r="J93" i="2" s="1"/>
  <c r="G93" i="2"/>
  <c r="I93" i="2" s="1"/>
  <c r="F93" i="2"/>
  <c r="H92" i="2"/>
  <c r="G92" i="2"/>
  <c r="D92" i="2"/>
  <c r="J92" i="2" s="1"/>
  <c r="C92" i="2"/>
  <c r="H91" i="2"/>
  <c r="J91" i="2" s="1"/>
  <c r="G91" i="2"/>
  <c r="I91" i="2" s="1"/>
  <c r="F91" i="2"/>
  <c r="I90" i="2"/>
  <c r="H90" i="2"/>
  <c r="J90" i="2" s="1"/>
  <c r="G90" i="2"/>
  <c r="F90" i="2"/>
  <c r="J89" i="2"/>
  <c r="I89" i="2"/>
  <c r="H89" i="2"/>
  <c r="G89" i="2"/>
  <c r="F89" i="2"/>
  <c r="J88" i="2"/>
  <c r="H88" i="2"/>
  <c r="G88" i="2"/>
  <c r="F88" i="2"/>
  <c r="D88" i="2"/>
  <c r="C88" i="2"/>
  <c r="I88" i="2" s="1"/>
  <c r="I87" i="2"/>
  <c r="H87" i="2"/>
  <c r="G87" i="2"/>
  <c r="F87" i="2"/>
  <c r="D87" i="2"/>
  <c r="J87" i="2" s="1"/>
  <c r="C87" i="2"/>
  <c r="I86" i="2"/>
  <c r="H86" i="2"/>
  <c r="J86" i="2" s="1"/>
  <c r="G86" i="2"/>
  <c r="F86" i="2"/>
  <c r="I85" i="2"/>
  <c r="H85" i="2"/>
  <c r="G85" i="2"/>
  <c r="F85" i="2"/>
  <c r="D85" i="2"/>
  <c r="J85" i="2" s="1"/>
  <c r="C85" i="2"/>
  <c r="H84" i="2"/>
  <c r="G84" i="2"/>
  <c r="D84" i="2"/>
  <c r="D80" i="2" s="1"/>
  <c r="J80" i="2" s="1"/>
  <c r="C84" i="2"/>
  <c r="H83" i="2"/>
  <c r="J83" i="2" s="1"/>
  <c r="G83" i="2"/>
  <c r="D83" i="2"/>
  <c r="C83" i="2"/>
  <c r="F83" i="2" s="1"/>
  <c r="J82" i="2"/>
  <c r="H82" i="2"/>
  <c r="G82" i="2"/>
  <c r="F82" i="2"/>
  <c r="D82" i="2"/>
  <c r="C82" i="2"/>
  <c r="I82" i="2" s="1"/>
  <c r="J81" i="2"/>
  <c r="I81" i="2"/>
  <c r="H81" i="2"/>
  <c r="G81" i="2"/>
  <c r="F81" i="2"/>
  <c r="H80" i="2"/>
  <c r="G80" i="2"/>
  <c r="H79" i="2"/>
  <c r="G79" i="2"/>
  <c r="H78" i="2"/>
  <c r="G78" i="2"/>
  <c r="D78" i="2"/>
  <c r="J78" i="2" s="1"/>
  <c r="C78" i="2"/>
  <c r="H77" i="2"/>
  <c r="G77" i="2"/>
  <c r="D77" i="2"/>
  <c r="J77" i="2" s="1"/>
  <c r="C77" i="2"/>
  <c r="J76" i="2"/>
  <c r="H76" i="2"/>
  <c r="G76" i="2"/>
  <c r="I76" i="2" s="1"/>
  <c r="F76" i="2"/>
  <c r="H75" i="2"/>
  <c r="G75" i="2"/>
  <c r="D75" i="2"/>
  <c r="J75" i="2" s="1"/>
  <c r="C75" i="2"/>
  <c r="J74" i="2"/>
  <c r="H74" i="2"/>
  <c r="G74" i="2"/>
  <c r="I74" i="2" s="1"/>
  <c r="F74" i="2"/>
  <c r="D74" i="2"/>
  <c r="I73" i="2"/>
  <c r="H73" i="2"/>
  <c r="J73" i="2" s="1"/>
  <c r="G73" i="2"/>
  <c r="F73" i="2"/>
  <c r="J72" i="2"/>
  <c r="I72" i="2"/>
  <c r="H72" i="2"/>
  <c r="G72" i="2"/>
  <c r="F72" i="2"/>
  <c r="D72" i="2"/>
  <c r="C72" i="2"/>
  <c r="H71" i="2"/>
  <c r="G71" i="2"/>
  <c r="D71" i="2"/>
  <c r="C71" i="2"/>
  <c r="F71" i="2" s="1"/>
  <c r="H70" i="2"/>
  <c r="J70" i="2" s="1"/>
  <c r="G70" i="2"/>
  <c r="I70" i="2" s="1"/>
  <c r="F70" i="2"/>
  <c r="H69" i="2"/>
  <c r="G69" i="2"/>
  <c r="D69" i="2"/>
  <c r="C69" i="2"/>
  <c r="H68" i="2"/>
  <c r="G68" i="2"/>
  <c r="C68" i="2"/>
  <c r="H67" i="2"/>
  <c r="G67" i="2"/>
  <c r="J66" i="2"/>
  <c r="I66" i="2"/>
  <c r="H66" i="2"/>
  <c r="G66" i="2"/>
  <c r="F66" i="2"/>
  <c r="H65" i="2"/>
  <c r="G65" i="2"/>
  <c r="J64" i="2"/>
  <c r="I64" i="2"/>
  <c r="H64" i="2"/>
  <c r="G64" i="2"/>
  <c r="F64" i="2"/>
  <c r="J63" i="2"/>
  <c r="H63" i="2"/>
  <c r="G63" i="2"/>
  <c r="F63" i="2"/>
  <c r="D63" i="2"/>
  <c r="C63" i="2"/>
  <c r="I63" i="2" s="1"/>
  <c r="J62" i="2"/>
  <c r="I62" i="2"/>
  <c r="H62" i="2"/>
  <c r="G62" i="2"/>
  <c r="F62" i="2"/>
  <c r="J61" i="2"/>
  <c r="H61" i="2"/>
  <c r="G61" i="2"/>
  <c r="F61" i="2"/>
  <c r="D61" i="2"/>
  <c r="C61" i="2"/>
  <c r="J60" i="2"/>
  <c r="I60" i="2"/>
  <c r="H60" i="2"/>
  <c r="G60" i="2"/>
  <c r="F60" i="2"/>
  <c r="D60" i="2"/>
  <c r="C60" i="2"/>
  <c r="H59" i="2"/>
  <c r="G59" i="2"/>
  <c r="D59" i="2"/>
  <c r="J59" i="2" s="1"/>
  <c r="C59" i="2"/>
  <c r="F59" i="2" s="1"/>
  <c r="H58" i="2"/>
  <c r="G58" i="2"/>
  <c r="D58" i="2"/>
  <c r="J58" i="2" s="1"/>
  <c r="C58" i="2"/>
  <c r="J57" i="2"/>
  <c r="H57" i="2"/>
  <c r="G57" i="2"/>
  <c r="I57" i="2" s="1"/>
  <c r="F57" i="2"/>
  <c r="H56" i="2"/>
  <c r="J56" i="2" s="1"/>
  <c r="G56" i="2"/>
  <c r="I56" i="2" s="1"/>
  <c r="F56" i="2"/>
  <c r="H55" i="2"/>
  <c r="G55" i="2"/>
  <c r="H54" i="2"/>
  <c r="G54" i="2"/>
  <c r="J53" i="2"/>
  <c r="H53" i="2"/>
  <c r="G53" i="2"/>
  <c r="I53" i="2" s="1"/>
  <c r="F53" i="2"/>
  <c r="H52" i="2"/>
  <c r="G52" i="2"/>
  <c r="D52" i="2"/>
  <c r="C52" i="2"/>
  <c r="J51" i="2"/>
  <c r="H51" i="2"/>
  <c r="G51" i="2"/>
  <c r="I51" i="2" s="1"/>
  <c r="F51" i="2"/>
  <c r="H50" i="2"/>
  <c r="J50" i="2" s="1"/>
  <c r="G50" i="2"/>
  <c r="I50" i="2" s="1"/>
  <c r="F50" i="2"/>
  <c r="I49" i="2"/>
  <c r="H49" i="2"/>
  <c r="J49" i="2" s="1"/>
  <c r="G49" i="2"/>
  <c r="F49" i="2"/>
  <c r="J48" i="2"/>
  <c r="I48" i="2"/>
  <c r="H48" i="2"/>
  <c r="G48" i="2"/>
  <c r="F48" i="2"/>
  <c r="J47" i="2"/>
  <c r="H47" i="2"/>
  <c r="G47" i="2"/>
  <c r="F47" i="2"/>
  <c r="D47" i="2"/>
  <c r="C47" i="2"/>
  <c r="I47" i="2" s="1"/>
  <c r="I46" i="2"/>
  <c r="H46" i="2"/>
  <c r="G46" i="2"/>
  <c r="F46" i="2"/>
  <c r="D46" i="2"/>
  <c r="D35" i="2" s="1"/>
  <c r="J35" i="2" s="1"/>
  <c r="C46" i="2"/>
  <c r="I45" i="2"/>
  <c r="H45" i="2"/>
  <c r="J45" i="2" s="1"/>
  <c r="G45" i="2"/>
  <c r="F45" i="2"/>
  <c r="J44" i="2"/>
  <c r="I44" i="2"/>
  <c r="H44" i="2"/>
  <c r="G44" i="2"/>
  <c r="F44" i="2"/>
  <c r="D44" i="2"/>
  <c r="C44" i="2"/>
  <c r="I43" i="2"/>
  <c r="H43" i="2"/>
  <c r="J43" i="2" s="1"/>
  <c r="G43" i="2"/>
  <c r="F43" i="2"/>
  <c r="J42" i="2"/>
  <c r="I42" i="2"/>
  <c r="H42" i="2"/>
  <c r="G42" i="2"/>
  <c r="F42" i="2"/>
  <c r="J41" i="2"/>
  <c r="H41" i="2"/>
  <c r="G41" i="2"/>
  <c r="I41" i="2" s="1"/>
  <c r="F41" i="2"/>
  <c r="D41" i="2"/>
  <c r="C41" i="2"/>
  <c r="J40" i="2"/>
  <c r="I40" i="2"/>
  <c r="H40" i="2"/>
  <c r="G40" i="2"/>
  <c r="F40" i="2"/>
  <c r="J39" i="2"/>
  <c r="H39" i="2"/>
  <c r="G39" i="2"/>
  <c r="I39" i="2" s="1"/>
  <c r="F39" i="2"/>
  <c r="D39" i="2"/>
  <c r="C39" i="2"/>
  <c r="I38" i="2"/>
  <c r="H38" i="2"/>
  <c r="G38" i="2"/>
  <c r="F38" i="2"/>
  <c r="D38" i="2"/>
  <c r="J38" i="2" s="1"/>
  <c r="C38" i="2"/>
  <c r="H37" i="2"/>
  <c r="G37" i="2"/>
  <c r="D37" i="2"/>
  <c r="J37" i="2" s="1"/>
  <c r="C37" i="2"/>
  <c r="F37" i="2" s="1"/>
  <c r="H36" i="2"/>
  <c r="J36" i="2" s="1"/>
  <c r="G36" i="2"/>
  <c r="I36" i="2" s="1"/>
  <c r="F36" i="2"/>
  <c r="H35" i="2"/>
  <c r="G35" i="2"/>
  <c r="C35" i="2"/>
  <c r="F35" i="2" s="1"/>
  <c r="H34" i="2"/>
  <c r="J34" i="2" s="1"/>
  <c r="G34" i="2"/>
  <c r="D34" i="2"/>
  <c r="C34" i="2"/>
  <c r="J33" i="2"/>
  <c r="H33" i="2"/>
  <c r="G33" i="2"/>
  <c r="I33" i="2" s="1"/>
  <c r="F33" i="2"/>
  <c r="D33" i="2"/>
  <c r="C33" i="2"/>
  <c r="J32" i="2"/>
  <c r="I32" i="2"/>
  <c r="H32" i="2"/>
  <c r="G32" i="2"/>
  <c r="F32" i="2"/>
  <c r="J31" i="2"/>
  <c r="H31" i="2"/>
  <c r="G31" i="2"/>
  <c r="I31" i="2" s="1"/>
  <c r="F31" i="2"/>
  <c r="H30" i="2"/>
  <c r="J30" i="2" s="1"/>
  <c r="G30" i="2"/>
  <c r="I30" i="2" s="1"/>
  <c r="F30" i="2"/>
  <c r="I29" i="2"/>
  <c r="H29" i="2"/>
  <c r="J29" i="2" s="1"/>
  <c r="G29" i="2"/>
  <c r="F29" i="2"/>
  <c r="I28" i="2"/>
  <c r="H28" i="2"/>
  <c r="G28" i="2"/>
  <c r="F28" i="2"/>
  <c r="D28" i="2"/>
  <c r="C28" i="2"/>
  <c r="I27" i="2"/>
  <c r="H27" i="2"/>
  <c r="J27" i="2" s="1"/>
  <c r="G27" i="2"/>
  <c r="F27" i="2"/>
  <c r="H26" i="2"/>
  <c r="G26" i="2"/>
  <c r="H25" i="2"/>
  <c r="G25" i="2"/>
  <c r="D25" i="2"/>
  <c r="J25" i="2" s="1"/>
  <c r="C25" i="2"/>
  <c r="F25" i="2" s="1"/>
  <c r="H24" i="2"/>
  <c r="G24" i="2"/>
  <c r="D24" i="2"/>
  <c r="J24" i="2" s="1"/>
  <c r="C24" i="2"/>
  <c r="J23" i="2"/>
  <c r="H23" i="2"/>
  <c r="G23" i="2"/>
  <c r="I23" i="2" s="1"/>
  <c r="F23" i="2"/>
  <c r="H22" i="2"/>
  <c r="J22" i="2" s="1"/>
  <c r="G22" i="2"/>
  <c r="I22" i="2" s="1"/>
  <c r="F22" i="2"/>
  <c r="H21" i="2"/>
  <c r="G21" i="2"/>
  <c r="D21" i="2"/>
  <c r="J21" i="2" s="1"/>
  <c r="C21" i="2"/>
  <c r="F21" i="2" s="1"/>
  <c r="H20" i="2"/>
  <c r="G20" i="2"/>
  <c r="D20" i="2"/>
  <c r="J20" i="2" s="1"/>
  <c r="C20" i="2"/>
  <c r="J19" i="2"/>
  <c r="H19" i="2"/>
  <c r="G19" i="2"/>
  <c r="F19" i="2"/>
  <c r="D19" i="2"/>
  <c r="C19" i="2"/>
  <c r="I19" i="2" s="1"/>
  <c r="I18" i="2"/>
  <c r="H18" i="2"/>
  <c r="G18" i="2"/>
  <c r="F18" i="2"/>
  <c r="D18" i="2"/>
  <c r="J18" i="2" s="1"/>
  <c r="C18" i="2"/>
  <c r="H17" i="2"/>
  <c r="G17" i="2"/>
  <c r="D17" i="2"/>
  <c r="C17" i="2"/>
  <c r="F17" i="2" s="1"/>
  <c r="H16" i="2"/>
  <c r="G16" i="2"/>
  <c r="J15" i="2"/>
  <c r="H15" i="2"/>
  <c r="G15" i="2"/>
  <c r="F15" i="2"/>
  <c r="D15" i="2"/>
  <c r="C15" i="2"/>
  <c r="J14" i="2"/>
  <c r="I14" i="2"/>
  <c r="H14" i="2"/>
  <c r="G14" i="2"/>
  <c r="F14" i="2"/>
  <c r="J13" i="2"/>
  <c r="H13" i="2"/>
  <c r="G13" i="2"/>
  <c r="I13" i="2" s="1"/>
  <c r="F13" i="2"/>
  <c r="H12" i="2"/>
  <c r="J12" i="2" s="1"/>
  <c r="G12" i="2"/>
  <c r="I12" i="2" s="1"/>
  <c r="F12" i="2"/>
  <c r="H11" i="2"/>
  <c r="G11" i="2"/>
  <c r="D11" i="2"/>
  <c r="J11" i="2" s="1"/>
  <c r="C11" i="2"/>
  <c r="H10" i="2"/>
  <c r="J10" i="2" s="1"/>
  <c r="G10" i="2"/>
  <c r="I10" i="2" s="1"/>
  <c r="F10" i="2"/>
  <c r="I9" i="2"/>
  <c r="H9" i="2"/>
  <c r="J9" i="2" s="1"/>
  <c r="G9" i="2"/>
  <c r="F9" i="2"/>
  <c r="J8" i="2"/>
  <c r="I8" i="2"/>
  <c r="H8" i="2"/>
  <c r="G8" i="2"/>
  <c r="F8" i="2"/>
  <c r="H7" i="2"/>
  <c r="G7" i="2"/>
  <c r="H6" i="2"/>
  <c r="G6" i="2"/>
  <c r="E3" i="2"/>
  <c r="B2" i="2"/>
  <c r="A1" i="2"/>
  <c r="G124" i="1"/>
  <c r="F97" i="1"/>
  <c r="B97" i="1"/>
  <c r="H82" i="1"/>
  <c r="F80" i="1"/>
  <c r="H71" i="1"/>
  <c r="G71" i="1"/>
  <c r="E71" i="1"/>
  <c r="D71" i="1" s="1"/>
  <c r="F71" i="1" s="1"/>
  <c r="E70" i="1"/>
  <c r="F70" i="1" s="1"/>
  <c r="H69" i="1"/>
  <c r="D69" i="1"/>
  <c r="H12" i="1" s="1"/>
  <c r="C69" i="1"/>
  <c r="G69" i="1" s="1"/>
  <c r="H68" i="1"/>
  <c r="G68" i="1"/>
  <c r="F68" i="1"/>
  <c r="E68" i="1"/>
  <c r="H67" i="1"/>
  <c r="G67" i="1"/>
  <c r="F67" i="1"/>
  <c r="E67" i="1"/>
  <c r="H66" i="1"/>
  <c r="G66" i="1"/>
  <c r="F66" i="1"/>
  <c r="E66" i="1"/>
  <c r="H65" i="1"/>
  <c r="F65" i="1"/>
  <c r="E65" i="1"/>
  <c r="D65" i="1"/>
  <c r="C65" i="1"/>
  <c r="G65" i="1" s="1"/>
  <c r="H64" i="1"/>
  <c r="G64" i="1"/>
  <c r="C73" i="1" s="1"/>
  <c r="F64" i="1"/>
  <c r="F69" i="1" s="1"/>
  <c r="E64" i="1"/>
  <c r="E69" i="1" s="1"/>
  <c r="E59" i="1"/>
  <c r="F57" i="1"/>
  <c r="B57" i="1"/>
  <c r="G56" i="1"/>
  <c r="G57" i="1" s="1"/>
  <c r="H53" i="1"/>
  <c r="G52" i="1"/>
  <c r="G51" i="1"/>
  <c r="G49" i="1"/>
  <c r="G47" i="1"/>
  <c r="G46" i="1"/>
  <c r="G45" i="1"/>
  <c r="G44" i="1"/>
  <c r="G43" i="1"/>
  <c r="G42" i="1"/>
  <c r="F41" i="1"/>
  <c r="G41" i="1" s="1"/>
  <c r="G40" i="1"/>
  <c r="F40" i="1"/>
  <c r="D40" i="1"/>
  <c r="G39" i="1"/>
  <c r="G38" i="1"/>
  <c r="G37" i="1"/>
  <c r="G36" i="1"/>
  <c r="G35" i="1"/>
  <c r="G34" i="1"/>
  <c r="G33" i="1"/>
  <c r="G32" i="1"/>
  <c r="G31" i="1"/>
  <c r="E31" i="1"/>
  <c r="G30" i="1"/>
  <c r="E30" i="1"/>
  <c r="C30" i="1"/>
  <c r="G28" i="1"/>
  <c r="E28" i="1"/>
  <c r="G27" i="1"/>
  <c r="E27" i="1"/>
  <c r="G26" i="1"/>
  <c r="F25" i="1"/>
  <c r="G25" i="1" s="1"/>
  <c r="H24" i="1"/>
  <c r="G24" i="1" s="1"/>
  <c r="F23" i="1"/>
  <c r="G23" i="1" s="1"/>
  <c r="H22" i="1"/>
  <c r="G22" i="1" s="1"/>
  <c r="F21" i="1"/>
  <c r="G21" i="1" s="1"/>
  <c r="H20" i="1"/>
  <c r="G20" i="1" s="1"/>
  <c r="H19" i="1"/>
  <c r="F19" i="1"/>
  <c r="G75" i="1" s="1"/>
  <c r="D19" i="1"/>
  <c r="E18" i="1"/>
  <c r="G17" i="1"/>
  <c r="G16" i="1"/>
  <c r="F16" i="1"/>
  <c r="G14" i="1"/>
  <c r="E14" i="1"/>
  <c r="E13" i="1"/>
  <c r="E12" i="1"/>
  <c r="E11" i="1"/>
  <c r="G11" i="1" s="1"/>
  <c r="C11" i="1"/>
  <c r="G10" i="1"/>
  <c r="G9" i="1"/>
  <c r="G8" i="1"/>
  <c r="G7" i="1"/>
  <c r="E7" i="1"/>
  <c r="C7" i="1"/>
  <c r="D18" i="1" s="1"/>
  <c r="E2" i="1"/>
  <c r="A1" i="1"/>
  <c r="F52" i="2" l="1"/>
  <c r="I52" i="2"/>
  <c r="C54" i="2"/>
  <c r="D65" i="2"/>
  <c r="F102" i="2"/>
  <c r="F101" i="2"/>
  <c r="C16" i="2"/>
  <c r="J17" i="2"/>
  <c r="D16" i="2"/>
  <c r="J16" i="2" s="1"/>
  <c r="J46" i="2"/>
  <c r="J52" i="2"/>
  <c r="F69" i="2"/>
  <c r="C67" i="2"/>
  <c r="I69" i="2"/>
  <c r="I71" i="2"/>
  <c r="I84" i="2"/>
  <c r="F84" i="2"/>
  <c r="C80" i="2"/>
  <c r="H100" i="2"/>
  <c r="I17" i="2"/>
  <c r="C26" i="2"/>
  <c r="F11" i="2"/>
  <c r="I11" i="2"/>
  <c r="F20" i="2"/>
  <c r="I20" i="2"/>
  <c r="I21" i="2"/>
  <c r="F24" i="2"/>
  <c r="I24" i="2"/>
  <c r="I25" i="2"/>
  <c r="D54" i="2"/>
  <c r="J54" i="2" s="1"/>
  <c r="F34" i="2"/>
  <c r="I34" i="2"/>
  <c r="I35" i="2"/>
  <c r="I37" i="2"/>
  <c r="F68" i="2"/>
  <c r="I68" i="2"/>
  <c r="D67" i="2"/>
  <c r="J69" i="2"/>
  <c r="D68" i="2"/>
  <c r="J68" i="2" s="1"/>
  <c r="J71" i="2"/>
  <c r="F75" i="2"/>
  <c r="I75" i="2"/>
  <c r="F77" i="2"/>
  <c r="I77" i="2"/>
  <c r="I78" i="2"/>
  <c r="F78" i="2"/>
  <c r="D79" i="2"/>
  <c r="J79" i="2" s="1"/>
  <c r="I96" i="2"/>
  <c r="F96" i="2"/>
  <c r="I15" i="2"/>
  <c r="J28" i="2"/>
  <c r="F58" i="2"/>
  <c r="I58" i="2"/>
  <c r="I59" i="2"/>
  <c r="I61" i="2"/>
  <c r="I92" i="2"/>
  <c r="F92" i="2"/>
  <c r="C65" i="2"/>
  <c r="I83" i="2"/>
  <c r="J84" i="2"/>
  <c r="I95" i="2"/>
  <c r="C79" i="2"/>
  <c r="F29" i="1"/>
  <c r="G29" i="1" s="1"/>
  <c r="F18" i="1"/>
  <c r="G18" i="1" s="1"/>
  <c r="G19" i="1"/>
  <c r="C70" i="1"/>
  <c r="C75" i="1"/>
  <c r="H13" i="1"/>
  <c r="G13" i="1" s="1"/>
  <c r="H15" i="1"/>
  <c r="G15" i="1" s="1"/>
  <c r="C18" i="1"/>
  <c r="E29" i="1"/>
  <c r="D98" i="2" l="1"/>
  <c r="J98" i="2" s="1"/>
  <c r="J67" i="2"/>
  <c r="C55" i="2"/>
  <c r="I26" i="2"/>
  <c r="F26" i="2"/>
  <c r="I67" i="2"/>
  <c r="C98" i="2"/>
  <c r="F67" i="2"/>
  <c r="F79" i="2"/>
  <c r="I79" i="2"/>
  <c r="I65" i="2"/>
  <c r="F65" i="2"/>
  <c r="D26" i="2"/>
  <c r="F16" i="2"/>
  <c r="I16" i="2"/>
  <c r="D99" i="2"/>
  <c r="J65" i="2"/>
  <c r="E2" i="2"/>
  <c r="I80" i="2"/>
  <c r="F80" i="2"/>
  <c r="F54" i="2"/>
  <c r="I54" i="2"/>
  <c r="E48" i="1"/>
  <c r="F48" i="1"/>
  <c r="G48" i="1" s="1"/>
  <c r="C29" i="1"/>
  <c r="D29" i="1"/>
  <c r="G70" i="1"/>
  <c r="C74" i="1" s="1"/>
  <c r="H70" i="1"/>
  <c r="I98" i="2" l="1"/>
  <c r="F98" i="2"/>
  <c r="F55" i="2"/>
  <c r="I55" i="2"/>
  <c r="J99" i="2"/>
  <c r="D55" i="2"/>
  <c r="J55" i="2" s="1"/>
  <c r="J26" i="2"/>
  <c r="J3" i="2" s="1"/>
  <c r="C99" i="2"/>
  <c r="F50" i="1"/>
  <c r="G50" i="1" s="1"/>
  <c r="E50" i="1"/>
  <c r="D48" i="1"/>
  <c r="C48" i="1"/>
  <c r="F1" i="2" l="1"/>
  <c r="D100" i="2"/>
  <c r="F99" i="2"/>
  <c r="F2" i="2" s="1"/>
  <c r="I99" i="2"/>
  <c r="I100" i="2" s="1"/>
  <c r="C100" i="2"/>
  <c r="J100" i="2"/>
  <c r="C50" i="1"/>
  <c r="D50" i="1"/>
  <c r="E53" i="1"/>
  <c r="F53" i="1"/>
  <c r="E54" i="1"/>
  <c r="F3" i="2" l="1"/>
  <c r="I3" i="2"/>
  <c r="G53" i="1"/>
  <c r="E55" i="1"/>
  <c r="D53" i="1"/>
  <c r="C53" i="1"/>
  <c r="C55" i="1" s="1"/>
  <c r="C54" i="1"/>
</calcChain>
</file>

<file path=xl/sharedStrings.xml><?xml version="1.0" encoding="utf-8"?>
<sst xmlns="http://schemas.openxmlformats.org/spreadsheetml/2006/main" count="435" uniqueCount="363">
  <si>
    <t>Таблица 2</t>
  </si>
  <si>
    <t>стр.010 Без НДС отпущенно в реализацию  (станции-без х/н; сети- с х/н)</t>
  </si>
  <si>
    <t>ОТЧЕТ О ФИНАНСОВЫХ РЕЗУЛЬТАТАХ - форма № 2</t>
  </si>
  <si>
    <t>тыс.сум</t>
  </si>
  <si>
    <t>Контроль</t>
  </si>
  <si>
    <t>Наименование</t>
  </si>
  <si>
    <t>Код</t>
  </si>
  <si>
    <t>За соответствующий период прошлого года</t>
  </si>
  <si>
    <t>За отчетный период</t>
  </si>
  <si>
    <t xml:space="preserve"> ф.2&gt;= смета</t>
  </si>
  <si>
    <t>из формы Смета</t>
  </si>
  <si>
    <t>показателя</t>
  </si>
  <si>
    <t xml:space="preserve"> стр.</t>
  </si>
  <si>
    <t>доходы              (прибыль)</t>
  </si>
  <si>
    <t>расходы         (убытки)</t>
  </si>
  <si>
    <t>гр.6&gt;=8</t>
  </si>
  <si>
    <t xml:space="preserve"> расходы</t>
  </si>
  <si>
    <r>
      <t xml:space="preserve">Чистая выручка от реализации продукции                           </t>
    </r>
    <r>
      <rPr>
        <sz val="9"/>
        <rFont val="Times New Roman Cyr"/>
        <family val="1"/>
        <charset val="204"/>
      </rPr>
      <t xml:space="preserve"> (товаров, работ и услуг)  в том числе : </t>
    </r>
  </si>
  <si>
    <t>010</t>
  </si>
  <si>
    <t>электроэнергия;</t>
  </si>
  <si>
    <t>010a</t>
  </si>
  <si>
    <t>теплоэнергия;</t>
  </si>
  <si>
    <t>010б</t>
  </si>
  <si>
    <t>прочие</t>
  </si>
  <si>
    <t>010в</t>
  </si>
  <si>
    <t>в т.ч.  внутригрупповой оборот :</t>
  </si>
  <si>
    <t>010г</t>
  </si>
  <si>
    <t>010д</t>
  </si>
  <si>
    <t>010е</t>
  </si>
  <si>
    <t>010ж</t>
  </si>
  <si>
    <r>
      <t>Себестоимость реализованной продукции (товаров, работ и услуг)</t>
    </r>
    <r>
      <rPr>
        <sz val="9"/>
        <rFont val="Times New Roman Cyr"/>
        <charset val="204"/>
      </rPr>
      <t xml:space="preserve"> с учётом электроэнергии для перепродажи</t>
    </r>
  </si>
  <si>
    <t>020</t>
  </si>
  <si>
    <t>в т.ч. внутригрупповой оборот</t>
  </si>
  <si>
    <t>020a</t>
  </si>
  <si>
    <t xml:space="preserve">Себестоимость произведённой продукции (товаров работ и услуг) </t>
  </si>
  <si>
    <t>020б</t>
  </si>
  <si>
    <r>
      <t>Валовая прибыль (убыток) от реализации</t>
    </r>
    <r>
      <rPr>
        <sz val="9"/>
        <rFont val="Times New Roman Cyr"/>
        <family val="1"/>
        <charset val="204"/>
      </rPr>
      <t xml:space="preserve"> </t>
    </r>
    <r>
      <rPr>
        <b/>
        <sz val="9"/>
        <rFont val="Times New Roman CYR"/>
        <family val="1"/>
        <charset val="204"/>
      </rPr>
      <t>продукции</t>
    </r>
    <r>
      <rPr>
        <sz val="9"/>
        <rFont val="Times New Roman Cyr"/>
        <family val="1"/>
        <charset val="204"/>
      </rPr>
      <t xml:space="preserve"> (товаров, работ и услуг)</t>
    </r>
    <r>
      <rPr>
        <b/>
        <sz val="9"/>
        <rFont val="Times New Roman Cyr"/>
        <charset val="204"/>
      </rPr>
      <t xml:space="preserve">  </t>
    </r>
    <r>
      <rPr>
        <sz val="9"/>
        <rFont val="Times New Roman Cyr"/>
        <family val="1"/>
        <charset val="204"/>
      </rPr>
      <t xml:space="preserve">  </t>
    </r>
    <r>
      <rPr>
        <sz val="9"/>
        <color indexed="62"/>
        <rFont val="Times New Roman Cyr"/>
        <family val="1"/>
        <charset val="204"/>
      </rPr>
      <t xml:space="preserve">стр.(010-020)    </t>
    </r>
    <r>
      <rPr>
        <b/>
        <sz val="9"/>
        <color indexed="62"/>
        <rFont val="Times New Roman Cyr"/>
        <family val="1"/>
        <charset val="204"/>
      </rPr>
      <t xml:space="preserve">   </t>
    </r>
  </si>
  <si>
    <t>030</t>
  </si>
  <si>
    <r>
      <t xml:space="preserve">Расходы периода, всего </t>
    </r>
    <r>
      <rPr>
        <sz val="10"/>
        <color indexed="18"/>
        <rFont val="Times New Roman Cyr"/>
        <family val="1"/>
        <charset val="204"/>
      </rPr>
      <t>(стр.050+060+070+080),</t>
    </r>
    <r>
      <rPr>
        <sz val="10"/>
        <rFont val="Times New Roman Cyr"/>
        <family val="1"/>
        <charset val="204"/>
      </rPr>
      <t xml:space="preserve">                            в том числе :                                                          </t>
    </r>
    <r>
      <rPr>
        <sz val="9"/>
        <rFont val="TORT"/>
        <family val="1"/>
        <charset val="204"/>
      </rPr>
      <t/>
    </r>
  </si>
  <si>
    <t>040</t>
  </si>
  <si>
    <t>Расходы по реализации</t>
  </si>
  <si>
    <t>050</t>
  </si>
  <si>
    <t>050а</t>
  </si>
  <si>
    <t xml:space="preserve">Административные расходы            </t>
  </si>
  <si>
    <t>060</t>
  </si>
  <si>
    <t>060а</t>
  </si>
  <si>
    <t>Прочие операционные расходы</t>
  </si>
  <si>
    <t>070</t>
  </si>
  <si>
    <t>070a</t>
  </si>
  <si>
    <t xml:space="preserve">Расходы отчетного периода, вычитаемые из налого-облагаемой прибыли в будущем  </t>
  </si>
  <si>
    <t>080</t>
  </si>
  <si>
    <t>Прочие доходы от основной деятельности</t>
  </si>
  <si>
    <t>090</t>
  </si>
  <si>
    <t>090а</t>
  </si>
  <si>
    <r>
      <t xml:space="preserve">Прибыль (убыток) от основной деятельности                           </t>
    </r>
    <r>
      <rPr>
        <sz val="9"/>
        <color indexed="62"/>
        <rFont val="Times New Roman Cyr"/>
        <family val="1"/>
        <charset val="204"/>
      </rPr>
      <t xml:space="preserve"> (стр.030-040+090)</t>
    </r>
  </si>
  <si>
    <t>100</t>
  </si>
  <si>
    <r>
      <t xml:space="preserve">Доходы от финансовой деятельности, всего </t>
    </r>
    <r>
      <rPr>
        <sz val="10"/>
        <color indexed="18"/>
        <rFont val="Times New Roman Cyr"/>
        <family val="1"/>
        <charset val="204"/>
      </rPr>
      <t xml:space="preserve">(стр.120+130+140+150+160) </t>
    </r>
    <r>
      <rPr>
        <sz val="10"/>
        <rFont val="Times New Roman Cyr"/>
        <family val="1"/>
        <charset val="204"/>
      </rPr>
      <t>в том числе:</t>
    </r>
  </si>
  <si>
    <t>110</t>
  </si>
  <si>
    <t>110а</t>
  </si>
  <si>
    <t xml:space="preserve">Доходы в виде дивидендов </t>
  </si>
  <si>
    <t>120</t>
  </si>
  <si>
    <t>120а</t>
  </si>
  <si>
    <t xml:space="preserve">Доходы в виде процентов </t>
  </si>
  <si>
    <t>130</t>
  </si>
  <si>
    <t xml:space="preserve">Доходы от финансовой аренды </t>
  </si>
  <si>
    <t>140</t>
  </si>
  <si>
    <t>140а</t>
  </si>
  <si>
    <t>Доходы от валютных курсовых разниц</t>
  </si>
  <si>
    <t>150</t>
  </si>
  <si>
    <t xml:space="preserve">Прочие доходы от финансовой деятельности </t>
  </si>
  <si>
    <t>160</t>
  </si>
  <si>
    <t>160а</t>
  </si>
  <si>
    <r>
      <t xml:space="preserve">Расходы по финансовой деятельности </t>
    </r>
    <r>
      <rPr>
        <sz val="10"/>
        <color indexed="18"/>
        <rFont val="Times New Roman Cyr"/>
        <family val="1"/>
        <charset val="204"/>
      </rPr>
      <t>(стр.180+190+200+210)</t>
    </r>
    <r>
      <rPr>
        <sz val="10"/>
        <rFont val="Times New Roman Cyr"/>
        <family val="1"/>
        <charset val="204"/>
      </rPr>
      <t>, в том числе:</t>
    </r>
  </si>
  <si>
    <t>170</t>
  </si>
  <si>
    <t>170а</t>
  </si>
  <si>
    <t>Расходы в виде процентов</t>
  </si>
  <si>
    <t>180</t>
  </si>
  <si>
    <t>Расходы в виде процентов по финансовой аренде</t>
  </si>
  <si>
    <t>190</t>
  </si>
  <si>
    <t>190а</t>
  </si>
  <si>
    <t xml:space="preserve">Убытки от валютных курсовых ризниц  </t>
  </si>
  <si>
    <t>200</t>
  </si>
  <si>
    <t xml:space="preserve">Прочие расходы по финансовой деятельности  </t>
  </si>
  <si>
    <t>210</t>
  </si>
  <si>
    <t>210а</t>
  </si>
  <si>
    <r>
      <t xml:space="preserve">Прибыль (убыток) от общехозяйственной деятельности  </t>
    </r>
    <r>
      <rPr>
        <sz val="9"/>
        <color indexed="18"/>
        <rFont val="Times New Roman Cyr"/>
        <family val="1"/>
        <charset val="204"/>
      </rPr>
      <t xml:space="preserve">(стр.100+110-170)  </t>
    </r>
  </si>
  <si>
    <t>220</t>
  </si>
  <si>
    <t xml:space="preserve">Чрезвычайные прибыли и убытки  </t>
  </si>
  <si>
    <t>230</t>
  </si>
  <si>
    <r>
      <t>Прибыль (убыток) до уплаты налога на прибыль          (</t>
    </r>
    <r>
      <rPr>
        <sz val="9"/>
        <rFont val="Times New Roman Cyr"/>
        <charset val="204"/>
      </rPr>
      <t xml:space="preserve">стр.220+/-230)             </t>
    </r>
  </si>
  <si>
    <t>240</t>
  </si>
  <si>
    <t xml:space="preserve">Налог на прибыль </t>
  </si>
  <si>
    <t>250</t>
  </si>
  <si>
    <t>с локализацией</t>
  </si>
  <si>
    <t xml:space="preserve">Прочие налоги и другие обязательные платежи от прибыли  </t>
  </si>
  <si>
    <t>260</t>
  </si>
  <si>
    <r>
      <t xml:space="preserve">Чистая прибыль (убыток) отчетного периода </t>
    </r>
    <r>
      <rPr>
        <sz val="9"/>
        <rFont val="Times New Roman Cyr"/>
        <family val="1"/>
        <charset val="204"/>
      </rPr>
      <t xml:space="preserve">                                   </t>
    </r>
    <r>
      <rPr>
        <sz val="9"/>
        <color indexed="18"/>
        <rFont val="Times New Roman Cyr"/>
        <family val="1"/>
        <charset val="204"/>
      </rPr>
      <t xml:space="preserve">(стр.240-250-260)  </t>
    </r>
  </si>
  <si>
    <t>270</t>
  </si>
  <si>
    <t>Рентабельность до уплаты налогов -</t>
  </si>
  <si>
    <t>%</t>
  </si>
  <si>
    <t>Рентабельность после уплаты налогов -</t>
  </si>
  <si>
    <t>Выручка от реализации продукции с НДС</t>
  </si>
  <si>
    <t>нал.на прибыль</t>
  </si>
  <si>
    <t xml:space="preserve">М.П.    Руководитель                                                                                        </t>
  </si>
  <si>
    <t>Главный бухгалтер</t>
  </si>
  <si>
    <t>разница</t>
  </si>
  <si>
    <t>Приложение к Таблице 2</t>
  </si>
  <si>
    <t xml:space="preserve">Расшифровка покупной электроэнергии для перепродажи </t>
  </si>
  <si>
    <t>Выручка от реализации продукции с НДС 010+040(НДС)</t>
  </si>
  <si>
    <t>Примечание - Форму заполняют ПТЭС и для станций</t>
  </si>
  <si>
    <t>Наименование показателя</t>
  </si>
  <si>
    <t>код стр.</t>
  </si>
  <si>
    <t>Объём (тыс.кВт.ч)</t>
  </si>
  <si>
    <t>Сумма              без   НДС</t>
  </si>
  <si>
    <t>Сумма  с НДС (кроме поерии  пределах нормы)</t>
  </si>
  <si>
    <t>НДС гр.(3-2)</t>
  </si>
  <si>
    <t>Средний тариф гр.(3/1)</t>
  </si>
  <si>
    <t>Средний тариф гр.(2/1)</t>
  </si>
  <si>
    <t>А</t>
  </si>
  <si>
    <t>Б</t>
  </si>
  <si>
    <t>Приобретённая электрическая энергия</t>
  </si>
  <si>
    <t>Всего потери</t>
  </si>
  <si>
    <t xml:space="preserve"> в т.ч. в пределах нормы (НДС не начисляется)</t>
  </si>
  <si>
    <t xml:space="preserve"> в т.ч. сверх нормы</t>
  </si>
  <si>
    <t>Разница объема электрической энергии, принятого ПТЭС и поставленного потребителям (отклонение в стоимости поставленной электрической энергии счет 1600)</t>
  </si>
  <si>
    <r>
      <t xml:space="preserve">Полезный отпуск </t>
    </r>
    <r>
      <rPr>
        <sz val="10"/>
        <color indexed="62"/>
        <rFont val="Times New Roman Cyr"/>
        <family val="1"/>
        <charset val="204"/>
      </rPr>
      <t>c хознуждами</t>
    </r>
  </si>
  <si>
    <t>Чистая выручка от реализации электроэнергии</t>
  </si>
  <si>
    <t>в т.ч. Население (быт)</t>
  </si>
  <si>
    <t>Отчёт за квартал</t>
  </si>
  <si>
    <t>Средний тариф приобретения за 1 кВт.ч -</t>
  </si>
  <si>
    <t>сум</t>
  </si>
  <si>
    <t>Средний тариф  реализации    за 1 кВт.ч -</t>
  </si>
  <si>
    <t>Средний тариф от затрат        за 1 кВт.ч -</t>
  </si>
  <si>
    <t xml:space="preserve">Расшифровка прочих доходов от основной деятельности </t>
  </si>
  <si>
    <t>Согласно  Инструкции о составе затрат по производству и реализации продукции (работ,услуг) и о порядке формирования фин. результатов (стр. 24)</t>
  </si>
  <si>
    <t xml:space="preserve"> Наименование показателей</t>
  </si>
  <si>
    <t>Код стр.по составу затрат</t>
  </si>
  <si>
    <t>Доходы (прибыль)</t>
  </si>
  <si>
    <t xml:space="preserve">Всего прочие доходы от основной деятельности ( строка 90 формы №2)  </t>
  </si>
  <si>
    <t>2.</t>
  </si>
  <si>
    <t>Доходы, полученные подразделениями энергосистемы за оказание услуг сторонним организациям (ремонт двигателей, ремонт и испытание трансформаторов, линий электропередачи, электроустановок,  выключателей и т.д.)</t>
  </si>
  <si>
    <t>2.1.</t>
  </si>
  <si>
    <t>Взысканные или признанные должником штрафы, пени, неустойки и др.виды санкций за нарушение условий хозяйственных договоров, а также доходы по возмещению причинённых убытков</t>
  </si>
  <si>
    <t>2.2.</t>
  </si>
  <si>
    <t>Прибыль прошлых лет, выявленная в отчетном году</t>
  </si>
  <si>
    <t>2.3.</t>
  </si>
  <si>
    <t>Другие доходы от операций, непосредственно не связанных с производством и реализацией продукции (работ, услуг), как рентный доход, поступления от столовых при хозяйствующих субъектах, доходы от вспомогательных служб</t>
  </si>
  <si>
    <t>2.4.</t>
  </si>
  <si>
    <t>Доходы от реализации основных фондов  хозяйствующего субъекта</t>
  </si>
  <si>
    <t>2.5.</t>
  </si>
  <si>
    <t>Доходы, полученные от списания кредиторской и депонентской задолженности, по которым истёк срок исковой давности</t>
  </si>
  <si>
    <t>2.6.</t>
  </si>
  <si>
    <t>Дооценка товарно-материальных ценностей</t>
  </si>
  <si>
    <t>2.7.</t>
  </si>
  <si>
    <t>Доходы от государственных субсидий</t>
  </si>
  <si>
    <t>2.8.</t>
  </si>
  <si>
    <t>Безвозмездная финансовая помощь</t>
  </si>
  <si>
    <t>2.9.</t>
  </si>
  <si>
    <t>Надбавки за реактивную мощность и энергию, получ.потребителями из сети эн/системы</t>
  </si>
  <si>
    <t>2.10.</t>
  </si>
  <si>
    <t>без НДС</t>
  </si>
  <si>
    <t>Штрафы с работников</t>
  </si>
  <si>
    <t>2.11.</t>
  </si>
  <si>
    <t>Доходы полученные за повторное подключение</t>
  </si>
  <si>
    <t>2.12.</t>
  </si>
  <si>
    <t>Доходы от реализации иного имущества хозяйствующего субъекта (кроме основных фондов)</t>
  </si>
  <si>
    <t>2.13.</t>
  </si>
  <si>
    <t>Прочие</t>
  </si>
  <si>
    <t>2.14.</t>
  </si>
  <si>
    <t>Таблица 1</t>
  </si>
  <si>
    <t>БУХГАЛТЕРСКИЙ БАЛАНС - форма № 1</t>
  </si>
  <si>
    <t>БАЛАНС - форма 1</t>
  </si>
  <si>
    <t>Наименование показателей</t>
  </si>
  <si>
    <t>Код стр.</t>
  </si>
  <si>
    <t>На начало отчетного периода</t>
  </si>
  <si>
    <t>На конец отчетного периода</t>
  </si>
  <si>
    <t>на начало года</t>
  </si>
  <si>
    <t>Проверка начало отчетного периода с годом</t>
  </si>
  <si>
    <t>АКТИВ</t>
  </si>
  <si>
    <t>I.  Долгосрочные активы</t>
  </si>
  <si>
    <t>Основные средства:</t>
  </si>
  <si>
    <t>Первоначальная (восстановительная) стоимость (0100, 0300)</t>
  </si>
  <si>
    <t>Сумма износа (0200)</t>
  </si>
  <si>
    <t>011</t>
  </si>
  <si>
    <r>
      <t xml:space="preserve">Остаточная (балансовая) стоимость </t>
    </r>
    <r>
      <rPr>
        <sz val="10"/>
        <color indexed="18"/>
        <rFont val="Times New Roman Cyr"/>
        <family val="1"/>
        <charset val="204"/>
      </rPr>
      <t>(стр.010-011)</t>
    </r>
  </si>
  <si>
    <t>012</t>
  </si>
  <si>
    <t>Нематериальные активы:</t>
  </si>
  <si>
    <t xml:space="preserve">Первоначальная стоимость (0400) </t>
  </si>
  <si>
    <t>Сумма амортизации (0500)</t>
  </si>
  <si>
    <t>021</t>
  </si>
  <si>
    <r>
      <t xml:space="preserve">Остаточная (балансовая) стоимость </t>
    </r>
    <r>
      <rPr>
        <sz val="10"/>
        <color indexed="18"/>
        <rFont val="Times New Roman Cyr"/>
        <family val="1"/>
        <charset val="204"/>
      </rPr>
      <t>(стр.020-021)</t>
    </r>
  </si>
  <si>
    <t>022</t>
  </si>
  <si>
    <r>
      <t>Долгосрочные инвестиции, всего</t>
    </r>
    <r>
      <rPr>
        <sz val="9"/>
        <color indexed="56"/>
        <rFont val="Times New Roman Cyr"/>
        <family val="1"/>
        <charset val="204"/>
      </rPr>
      <t xml:space="preserve"> </t>
    </r>
    <r>
      <rPr>
        <sz val="9"/>
        <color indexed="18"/>
        <rFont val="Times New Roman Cyr"/>
        <family val="1"/>
        <charset val="204"/>
      </rPr>
      <t>(стр.040+050+060+070+080), в т.ч.:</t>
    </r>
  </si>
  <si>
    <t>Ценные бумаги (0610)</t>
  </si>
  <si>
    <t>Инвестиции в дочерние хозяйственные общества (0620)</t>
  </si>
  <si>
    <t>Инвестиции в зависимые хозяйственные общества (0630)</t>
  </si>
  <si>
    <t>Инвестиции в предприятие с иностранным капиталом (0640)</t>
  </si>
  <si>
    <t>Прочие долгосрочные инвестиции (0690)</t>
  </si>
  <si>
    <t>Оборудование к установке (0700)</t>
  </si>
  <si>
    <t>Капитальные вложения (0800)</t>
  </si>
  <si>
    <t>Долгосрочная дебиторская задолженность (0910, 0920, 0930, 0940)</t>
  </si>
  <si>
    <t>Долгосрочные отсроченные расходы (0950, 0960, 0990)</t>
  </si>
  <si>
    <r>
      <t xml:space="preserve">Итого по разделу I </t>
    </r>
    <r>
      <rPr>
        <sz val="10"/>
        <color indexed="18"/>
        <rFont val="Times New Roman Cyr"/>
        <family val="1"/>
        <charset val="204"/>
      </rPr>
      <t xml:space="preserve">(стр. 012+022+030+090+100+110+120)       </t>
    </r>
    <r>
      <rPr>
        <sz val="10"/>
        <rFont val="Times New Roman Cyr"/>
        <family val="1"/>
        <charset val="204"/>
      </rPr>
      <t xml:space="preserve">                   </t>
    </r>
  </si>
  <si>
    <t>II. Текущие активы</t>
  </si>
  <si>
    <r>
      <t>Товарно-материальные запасы,  всего</t>
    </r>
    <r>
      <rPr>
        <sz val="10"/>
        <color indexed="18"/>
        <rFont val="Times New Roman Cyr"/>
        <family val="1"/>
        <charset val="204"/>
      </rPr>
      <t xml:space="preserve"> (стр.150+160+170+180), в т.ч.:</t>
    </r>
  </si>
  <si>
    <t>Производственные запасы (1000, 1100, 1500, 1600)</t>
  </si>
  <si>
    <t>Незавершенное производство (2000, 2100, 2300, 2700)</t>
  </si>
  <si>
    <t>Готовая продукция (2800)</t>
  </si>
  <si>
    <t>Товары (2900 за минусом 2980)</t>
  </si>
  <si>
    <t>Расходы будущих периодов (3100)</t>
  </si>
  <si>
    <t>Отсроченные расходы (3200)</t>
  </si>
  <si>
    <r>
      <t xml:space="preserve">Дебиторы, всего </t>
    </r>
    <r>
      <rPr>
        <sz val="10"/>
        <color indexed="18"/>
        <rFont val="Times New Roman Cyr"/>
        <family val="1"/>
        <charset val="204"/>
      </rPr>
      <t>(стр.220+240+250+260+270+280+290+300+310)</t>
    </r>
  </si>
  <si>
    <t>из нее: просроченная</t>
  </si>
  <si>
    <t>211</t>
  </si>
  <si>
    <t>Задолженность покупателей и заказчиков (4000 за минусом 4900)</t>
  </si>
  <si>
    <t>Задолженность обособленных подразделений (4110)</t>
  </si>
  <si>
    <t>Задолженность дочерних и зависимых хозяйственных обществ (4120)</t>
  </si>
  <si>
    <t>Авансы, выданные персоналу (4200)</t>
  </si>
  <si>
    <t>Авансы, выданные поставщикам и подрядчикам (4300)</t>
  </si>
  <si>
    <t>Авансовые платежи по налогам и сборам в бюджет (4400)</t>
  </si>
  <si>
    <t>Авансовые платежи в государственные целевые фонды и по страхованию (4500)</t>
  </si>
  <si>
    <t>280</t>
  </si>
  <si>
    <t>Задолженность учредителей по вкладам в уставный капитал (4600)</t>
  </si>
  <si>
    <t>290</t>
  </si>
  <si>
    <t>Задолженность персонала по прочим операциям (4700)</t>
  </si>
  <si>
    <t>300</t>
  </si>
  <si>
    <t>Прочие дебиторские задолженности (4800)</t>
  </si>
  <si>
    <t>310</t>
  </si>
  <si>
    <r>
      <t>Денежные средства, всего</t>
    </r>
    <r>
      <rPr>
        <sz val="10"/>
        <color indexed="18"/>
        <rFont val="Times New Roman Cyr"/>
        <family val="1"/>
        <charset val="204"/>
      </rPr>
      <t xml:space="preserve"> (стр.330+340+350+360), в т.ч.:</t>
    </r>
  </si>
  <si>
    <t>320</t>
  </si>
  <si>
    <t>Денежные средства в кассе (5000)</t>
  </si>
  <si>
    <t>330</t>
  </si>
  <si>
    <t>Денежные средства на расчетном счете (5100)</t>
  </si>
  <si>
    <t>340</t>
  </si>
  <si>
    <t>Денежные средства в иностранной валюте (5200)</t>
  </si>
  <si>
    <t>350</t>
  </si>
  <si>
    <t>Прочие денежные средства и эквиваленты (5500, 5600, 5700)</t>
  </si>
  <si>
    <t>360</t>
  </si>
  <si>
    <t>Краткосрочные инвестиции (5800)</t>
  </si>
  <si>
    <t>370</t>
  </si>
  <si>
    <t>Прочие текущие активы (5900)</t>
  </si>
  <si>
    <t>380</t>
  </si>
  <si>
    <r>
      <t xml:space="preserve">Итого по разделу  II </t>
    </r>
    <r>
      <rPr>
        <sz val="10"/>
        <color indexed="18"/>
        <rFont val="Times New Roman Cyr"/>
        <family val="1"/>
        <charset val="204"/>
      </rPr>
      <t xml:space="preserve"> (стр.140+190+200+210+230+320+370+380)   </t>
    </r>
    <r>
      <rPr>
        <sz val="10"/>
        <rFont val="Times New Roman Cyr"/>
        <family val="1"/>
        <charset val="204"/>
      </rPr>
      <t xml:space="preserve">                   </t>
    </r>
  </si>
  <si>
    <t>390</t>
  </si>
  <si>
    <r>
      <t>ВСЕГО по активу баланса</t>
    </r>
    <r>
      <rPr>
        <sz val="10"/>
        <color indexed="61"/>
        <rFont val="Times New Roman Cyr"/>
        <family val="1"/>
        <charset val="204"/>
      </rPr>
      <t xml:space="preserve"> (стр.130+390)</t>
    </r>
  </si>
  <si>
    <t>400</t>
  </si>
  <si>
    <t>ПАССИВ</t>
  </si>
  <si>
    <t>I. Источники собственных средств</t>
  </si>
  <si>
    <t>Уставный капитал  (8300)</t>
  </si>
  <si>
    <t>410</t>
  </si>
  <si>
    <t>Добавленный капитал (8400)</t>
  </si>
  <si>
    <t>420</t>
  </si>
  <si>
    <t xml:space="preserve">Резервный капитал (8500)                              </t>
  </si>
  <si>
    <t>430</t>
  </si>
  <si>
    <t>Выкупленные собственные акции (8600)</t>
  </si>
  <si>
    <t>440</t>
  </si>
  <si>
    <t>Нераспределенная прибыль (непокрытый убыток) (8700)</t>
  </si>
  <si>
    <t>450</t>
  </si>
  <si>
    <t>Целевые поступления (8800)</t>
  </si>
  <si>
    <t>460</t>
  </si>
  <si>
    <t>Резервы предстоящих расходов и платежей (8900)</t>
  </si>
  <si>
    <t>470</t>
  </si>
  <si>
    <r>
      <t xml:space="preserve">ИТОГО по разделу  I </t>
    </r>
    <r>
      <rPr>
        <sz val="10"/>
        <color indexed="62"/>
        <rFont val="Times New Roman Cyr"/>
        <family val="1"/>
        <charset val="204"/>
      </rPr>
      <t xml:space="preserve"> </t>
    </r>
    <r>
      <rPr>
        <sz val="10"/>
        <color indexed="18"/>
        <rFont val="Times New Roman Cyr"/>
        <family val="1"/>
        <charset val="204"/>
      </rPr>
      <t xml:space="preserve"> (стр.410+420+430-440+450+460+470)</t>
    </r>
  </si>
  <si>
    <t>480</t>
  </si>
  <si>
    <t>II. Обязательства</t>
  </si>
  <si>
    <r>
      <t xml:space="preserve">Долгосрочные обязательства, всего </t>
    </r>
    <r>
      <rPr>
        <sz val="10"/>
        <color indexed="18"/>
        <rFont val="Times New Roman Cyr"/>
        <family val="1"/>
        <charset val="204"/>
      </rPr>
      <t xml:space="preserve">  (стр.500+510+520+530+540+550+560+570+580+590)</t>
    </r>
  </si>
  <si>
    <t>490</t>
  </si>
  <si>
    <r>
      <t>в т.ч.: долгосрочная кредиторская задолженность</t>
    </r>
    <r>
      <rPr>
        <sz val="9"/>
        <color indexed="18"/>
        <rFont val="Times New Roman Cyr"/>
        <family val="1"/>
        <charset val="204"/>
      </rPr>
      <t xml:space="preserve"> (стр.500+520+540+560+590)</t>
    </r>
  </si>
  <si>
    <t>491</t>
  </si>
  <si>
    <t>Долгосрочная задолженность поставщикам и подрядчикам (7000)</t>
  </si>
  <si>
    <t>500</t>
  </si>
  <si>
    <t>Долгосрочная задолженность обособленным подразделениям (7110)</t>
  </si>
  <si>
    <t>510</t>
  </si>
  <si>
    <t>Долгосрочная задолженность дочерним и зависимым хозяйственным обществам (7120)</t>
  </si>
  <si>
    <t>520</t>
  </si>
  <si>
    <t xml:space="preserve">Долгосрочные отсроченные доходы  (7210, 7220, 7230)   </t>
  </si>
  <si>
    <t>530</t>
  </si>
  <si>
    <t>Долгосрочные отсроченные обязательства по налогам и обязательным платежам (7240)</t>
  </si>
  <si>
    <t>540</t>
  </si>
  <si>
    <t>Прочие долгосрочные отсроченные обязательства (7250, 7290)</t>
  </si>
  <si>
    <t>550</t>
  </si>
  <si>
    <t>Авансы, полученные от покупателей и заказчиков (7300)</t>
  </si>
  <si>
    <t>560</t>
  </si>
  <si>
    <t>Долгосрочные банковские кредиты (7810)</t>
  </si>
  <si>
    <t>570</t>
  </si>
  <si>
    <t>Долгосрочные займы (7820, 7830, 7840)</t>
  </si>
  <si>
    <t>580</t>
  </si>
  <si>
    <t>Прочие долгосрочные кредиторские задолженности (7900)</t>
  </si>
  <si>
    <t>590</t>
  </si>
  <si>
    <r>
      <t xml:space="preserve">Текущие обязательства, всего                                                      </t>
    </r>
    <r>
      <rPr>
        <sz val="9"/>
        <color indexed="18"/>
        <rFont val="Times New Roman Cyr"/>
        <family val="1"/>
        <charset val="204"/>
      </rPr>
      <t>(стр.610+620+630+640+650+660+670+680+690+700+710+720+730+740+750+760)</t>
    </r>
  </si>
  <si>
    <t>600</t>
  </si>
  <si>
    <r>
      <t xml:space="preserve">в т.ч.: текущая кредиторская задолженность </t>
    </r>
    <r>
      <rPr>
        <sz val="10"/>
        <color indexed="18"/>
        <rFont val="Times New Roman Cyr"/>
        <family val="1"/>
        <charset val="204"/>
      </rPr>
      <t>(стр.610+630+650+670+680+690+700+710+720+760)</t>
    </r>
  </si>
  <si>
    <t>601</t>
  </si>
  <si>
    <t>из нее: просроченная текущая кредиторская задолженность</t>
  </si>
  <si>
    <t>602</t>
  </si>
  <si>
    <t>Задолженность поставщикам и подрядчикам (6000)</t>
  </si>
  <si>
    <t>610</t>
  </si>
  <si>
    <t>Задолженность обособленным подразделениям (6110)</t>
  </si>
  <si>
    <t>620</t>
  </si>
  <si>
    <t>Задолженность дочерним и зависимым хозяйственным обществам (6120)</t>
  </si>
  <si>
    <t>630</t>
  </si>
  <si>
    <t>Отсроченные доходы (6210, 6220, 6230)</t>
  </si>
  <si>
    <t>640</t>
  </si>
  <si>
    <t>Отсроченные обязательства по налогам и обязательным платежам (6240)</t>
  </si>
  <si>
    <t>650</t>
  </si>
  <si>
    <t>Прочие отсроченные обязательства (6250, 6290)</t>
  </si>
  <si>
    <t>660</t>
  </si>
  <si>
    <t>Полученные авансы (6300)</t>
  </si>
  <si>
    <t>670</t>
  </si>
  <si>
    <t>Задолженность по платежам в бюджет (6400)</t>
  </si>
  <si>
    <t>680</t>
  </si>
  <si>
    <t>Задолженность по страхованию (6510)</t>
  </si>
  <si>
    <t>690</t>
  </si>
  <si>
    <t>Задолженность по платежам в государственные целевые фонды (6520)</t>
  </si>
  <si>
    <t>700</t>
  </si>
  <si>
    <t>Задолженность учредителям (6600)</t>
  </si>
  <si>
    <t>710</t>
  </si>
  <si>
    <t>Задолженность по оплате труда (6700)</t>
  </si>
  <si>
    <t>720</t>
  </si>
  <si>
    <t>Краткосрочные банковские кредиты (6810)</t>
  </si>
  <si>
    <t>730</t>
  </si>
  <si>
    <t>Краткосрочные займы (6820, 6830, 6840)</t>
  </si>
  <si>
    <t>740</t>
  </si>
  <si>
    <t>Текущая часть долгосрочных обязательств (6950)</t>
  </si>
  <si>
    <t>750</t>
  </si>
  <si>
    <t xml:space="preserve">Прочие кредиторские задолженности (6900 кроме 6950)    </t>
  </si>
  <si>
    <t>760</t>
  </si>
  <si>
    <r>
      <t xml:space="preserve">ИТОГО по разделу  II  </t>
    </r>
    <r>
      <rPr>
        <sz val="10"/>
        <color indexed="62"/>
        <rFont val="Times New Roman Cyr"/>
        <family val="1"/>
        <charset val="204"/>
      </rPr>
      <t xml:space="preserve">    (стр.490+600)                                    </t>
    </r>
  </si>
  <si>
    <t>770</t>
  </si>
  <si>
    <r>
      <t xml:space="preserve">ВСЕГО по пассиву баланса </t>
    </r>
    <r>
      <rPr>
        <sz val="10"/>
        <color indexed="61"/>
        <rFont val="Times New Roman Cyr"/>
        <family val="1"/>
        <charset val="204"/>
      </rPr>
      <t>(стр.480+770)</t>
    </r>
  </si>
  <si>
    <t>780</t>
  </si>
  <si>
    <t>СПРАВКА о наличии ценностей, учитываемых на забалансовых счетах</t>
  </si>
  <si>
    <t>Основные средства, полученные по краткосрочной аренде (001)</t>
  </si>
  <si>
    <t>790</t>
  </si>
  <si>
    <t>Товарно-материальные ценности, принятые на ответственное хранение (002)</t>
  </si>
  <si>
    <t>800</t>
  </si>
  <si>
    <t>Материалы, принятые в переработку (003)</t>
  </si>
  <si>
    <t>810</t>
  </si>
  <si>
    <t>Товары, принятые на комиссию (004)</t>
  </si>
  <si>
    <t>820</t>
  </si>
  <si>
    <t>Оборудование, принятое для монтажа (005)</t>
  </si>
  <si>
    <t>830</t>
  </si>
  <si>
    <t>Бланки строгой отчетности (006)</t>
  </si>
  <si>
    <t>840</t>
  </si>
  <si>
    <t>Списанная в убыток задолженность неплатежеспособных дебиторов (007)</t>
  </si>
  <si>
    <t>850</t>
  </si>
  <si>
    <t>Обеспечение обязательств и платежей - полученные (008)</t>
  </si>
  <si>
    <t>860</t>
  </si>
  <si>
    <t>Обеспечение обязательств и платежей - выданные (009)</t>
  </si>
  <si>
    <t>870</t>
  </si>
  <si>
    <t>Основные средства, сданные по договору долгосрочной аренды (010)</t>
  </si>
  <si>
    <t>880</t>
  </si>
  <si>
    <t>Имущество, полученное по договору ссуды (011)</t>
  </si>
  <si>
    <t>890</t>
  </si>
  <si>
    <t>Расходы, исключаемые из налогооблагаемой базы следующих периодов (012)</t>
  </si>
  <si>
    <t>900</t>
  </si>
  <si>
    <t>Временные налоговые льготы (по видам) (013)</t>
  </si>
  <si>
    <t>910</t>
  </si>
  <si>
    <t>Инвентарь и хозяйственные принадлежности в эксплуатации (014)</t>
  </si>
  <si>
    <t>920</t>
  </si>
  <si>
    <t xml:space="preserve">Руководитель                                                                                        </t>
  </si>
  <si>
    <t>…</t>
  </si>
  <si>
    <t xml:space="preserve">М.П.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</si>
</sst>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##,##0;[Red]\-###,##0;;@"/>
    <numFmt numFmtId="165" formatCode="#,##0.00;[Red]\-#,##0.00;;@"/>
    <numFmt numFmtId="166" formatCode="#,##0;[Red]\-#,##0;;@"/>
    <numFmt numFmtId="167" formatCode="0;\-0;;@"/>
    <numFmt numFmtId="168" formatCode="#,##0_);\(#,##0\)"/>
    <numFmt numFmtId="169" formatCode="#,##0.0;\-#,##0.0;;@"/>
    <numFmt numFmtId="170" formatCode="###,##0;[White]\-###,##0;;@"/>
    <numFmt numFmtId="171" formatCode="#,##0.0;[Red]\-#,##0.0;;@"/>
  </numFmts>
  <fonts count="50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indexed="32"/>
      <name val="Times New Roman Cyr"/>
      <family val="1"/>
      <charset val="204"/>
    </font>
    <font>
      <sz val="10"/>
      <name val="Times New Roman Cyr"/>
      <family val="1"/>
      <charset val="204"/>
    </font>
    <font>
      <b/>
      <sz val="10"/>
      <name val="Times New Roman Cyr"/>
      <family val="1"/>
      <charset val="204"/>
    </font>
    <font>
      <sz val="9"/>
      <name val="Times New Roman Cyr"/>
      <family val="1"/>
      <charset val="204"/>
    </font>
    <font>
      <sz val="10"/>
      <name val="Times New Roman Greek"/>
      <family val="1"/>
      <charset val="161"/>
    </font>
    <font>
      <b/>
      <sz val="9"/>
      <name val="Times New Roman Cyr"/>
      <charset val="204"/>
    </font>
    <font>
      <sz val="9"/>
      <name val="Arial Cyr"/>
      <family val="2"/>
      <charset val="204"/>
    </font>
    <font>
      <sz val="10"/>
      <name val="Arial Cyr"/>
      <family val="2"/>
      <charset val="204"/>
    </font>
    <font>
      <u/>
      <sz val="10"/>
      <name val="Arial Cyr"/>
      <family val="2"/>
      <charset val="204"/>
    </font>
    <font>
      <sz val="9"/>
      <color indexed="18"/>
      <name val="Arial Cyr"/>
      <family val="2"/>
      <charset val="204"/>
    </font>
    <font>
      <sz val="9"/>
      <name val="Times New Roman Cyr"/>
      <charset val="204"/>
    </font>
    <font>
      <sz val="10"/>
      <color indexed="9"/>
      <name val="Arial Cyr"/>
      <family val="2"/>
      <charset val="204"/>
    </font>
    <font>
      <sz val="10"/>
      <color indexed="62"/>
      <name val="Times New Roman Cyr"/>
      <family val="1"/>
      <charset val="204"/>
    </font>
    <font>
      <sz val="9"/>
      <color indexed="18"/>
      <name val="Times New Roman Cyr"/>
      <family val="1"/>
      <charset val="204"/>
    </font>
    <font>
      <b/>
      <sz val="9"/>
      <name val="Times New Roman CYR"/>
      <family val="1"/>
      <charset val="204"/>
    </font>
    <font>
      <sz val="9"/>
      <color indexed="62"/>
      <name val="Times New Roman Cyr"/>
      <family val="1"/>
      <charset val="204"/>
    </font>
    <font>
      <b/>
      <sz val="9"/>
      <color indexed="62"/>
      <name val="Times New Roman Cyr"/>
      <family val="1"/>
      <charset val="204"/>
    </font>
    <font>
      <sz val="10"/>
      <color indexed="18"/>
      <name val="Times New Roman Cyr"/>
      <family val="1"/>
      <charset val="204"/>
    </font>
    <font>
      <sz val="9"/>
      <name val="TORT"/>
      <family val="1"/>
      <charset val="204"/>
    </font>
    <font>
      <sz val="9"/>
      <color indexed="62"/>
      <name val="Arial Cyr"/>
      <family val="2"/>
      <charset val="204"/>
    </font>
    <font>
      <sz val="10"/>
      <color indexed="16"/>
      <name val="Times New Roman Cyr"/>
      <family val="1"/>
      <charset val="204"/>
    </font>
    <font>
      <sz val="10"/>
      <color theme="0" tint="-0.34998626667073579"/>
      <name val="Times New Roman Cyr"/>
      <family val="1"/>
      <charset val="204"/>
    </font>
    <font>
      <sz val="9"/>
      <color indexed="55"/>
      <name val="Arial Cyr"/>
      <family val="2"/>
      <charset val="204"/>
    </font>
    <font>
      <sz val="10"/>
      <name val="Times New Roman Cyr"/>
      <charset val="204"/>
    </font>
    <font>
      <sz val="10"/>
      <color indexed="10"/>
      <name val="Arial Cyr"/>
      <family val="2"/>
      <charset val="204"/>
    </font>
    <font>
      <sz val="10"/>
      <name val="Courier New CYR"/>
      <charset val="204"/>
    </font>
    <font>
      <sz val="11"/>
      <name val="Times New Roman Cyr"/>
      <family val="1"/>
      <charset val="204"/>
    </font>
    <font>
      <sz val="8"/>
      <name val="Times New Roman Cyr"/>
      <family val="1"/>
      <charset val="204"/>
    </font>
    <font>
      <sz val="9"/>
      <color indexed="9"/>
      <name val="Arial Cyr"/>
      <family val="2"/>
      <charset val="204"/>
    </font>
    <font>
      <sz val="12"/>
      <name val="Times New Roman CYR"/>
      <family val="1"/>
      <charset val="204"/>
    </font>
    <font>
      <sz val="8"/>
      <name val="Arial Cyr"/>
      <charset val="204"/>
    </font>
    <font>
      <sz val="10"/>
      <name val="Courier"/>
      <family val="1"/>
      <charset val="204"/>
    </font>
    <font>
      <sz val="10"/>
      <color indexed="62"/>
      <name val="Arial Cyr"/>
      <charset val="204"/>
    </font>
    <font>
      <sz val="9"/>
      <color indexed="10"/>
      <name val="Times New Roman Cyr"/>
      <family val="1"/>
      <charset val="204"/>
    </font>
    <font>
      <sz val="10"/>
      <color indexed="10"/>
      <name val="Arial Cyr"/>
      <charset val="204"/>
    </font>
    <font>
      <sz val="9"/>
      <color indexed="10"/>
      <name val="Arial Cyr"/>
      <family val="2"/>
      <charset val="204"/>
    </font>
    <font>
      <sz val="8"/>
      <name val="TORT"/>
      <family val="1"/>
      <charset val="204"/>
    </font>
    <font>
      <sz val="10"/>
      <color indexed="60"/>
      <name val="Times New Roman Cyr"/>
      <family val="1"/>
      <charset val="204"/>
    </font>
    <font>
      <sz val="10"/>
      <color indexed="57"/>
      <name val="Times New Roman Cyr"/>
      <family val="1"/>
      <charset val="204"/>
    </font>
    <font>
      <b/>
      <sz val="10"/>
      <name val="Arial Cyr"/>
      <family val="2"/>
      <charset val="204"/>
    </font>
    <font>
      <sz val="10"/>
      <color indexed="60"/>
      <name val="Arial Cyr"/>
      <family val="2"/>
      <charset val="204"/>
    </font>
    <font>
      <sz val="10"/>
      <color indexed="12"/>
      <name val="Arial Cyr"/>
      <family val="2"/>
      <charset val="204"/>
    </font>
    <font>
      <sz val="9"/>
      <color indexed="56"/>
      <name val="Times New Roman Cyr"/>
      <family val="1"/>
      <charset val="204"/>
    </font>
    <font>
      <sz val="10"/>
      <color indexed="17"/>
      <name val="Times New Roman Cyr"/>
      <family val="1"/>
      <charset val="204"/>
    </font>
    <font>
      <sz val="9"/>
      <color indexed="16"/>
      <name val="Times New Roman Cyr"/>
      <family val="1"/>
      <charset val="204"/>
    </font>
    <font>
      <b/>
      <sz val="10"/>
      <color indexed="61"/>
      <name val="Times New Roman Cyr"/>
      <family val="1"/>
      <charset val="204"/>
    </font>
    <font>
      <sz val="10"/>
      <color indexed="61"/>
      <name val="Times New Roman Cyr"/>
      <family val="1"/>
      <charset val="204"/>
    </font>
    <font>
      <sz val="10"/>
      <name val="TORT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3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8" fontId="33" fillId="0" borderId="0"/>
    <xf numFmtId="0" fontId="1" fillId="0" borderId="0"/>
    <xf numFmtId="0" fontId="1" fillId="0" borderId="0"/>
  </cellStyleXfs>
  <cellXfs count="252">
    <xf numFmtId="0" fontId="0" fillId="0" borderId="0" xfId="0"/>
    <xf numFmtId="0" fontId="2" fillId="0" borderId="0" xfId="1" applyFont="1" applyBorder="1" applyAlignment="1">
      <alignment horizontal="left"/>
    </xf>
    <xf numFmtId="0" fontId="1" fillId="0" borderId="0" xfId="1" applyProtection="1">
      <protection locked="0"/>
    </xf>
    <xf numFmtId="0" fontId="1" fillId="0" borderId="0" xfId="1"/>
    <xf numFmtId="0" fontId="3" fillId="0" borderId="0" xfId="1" applyFont="1" applyBorder="1" applyAlignment="1">
      <alignment horizontal="left"/>
    </xf>
    <xf numFmtId="0" fontId="3" fillId="0" borderId="0" xfId="1" applyFont="1" applyBorder="1" applyAlignment="1">
      <alignment horizontal="right"/>
    </xf>
    <xf numFmtId="0" fontId="3" fillId="0" borderId="0" xfId="1" applyFont="1"/>
    <xf numFmtId="0" fontId="3" fillId="0" borderId="0" xfId="1" applyFont="1" applyAlignment="1">
      <alignment horizontal="right" wrapText="1"/>
    </xf>
    <xf numFmtId="0" fontId="3" fillId="0" borderId="0" xfId="1" applyFont="1" applyAlignment="1">
      <alignment horizontal="right" vertical="center"/>
    </xf>
    <xf numFmtId="0" fontId="2" fillId="0" borderId="0" xfId="1" applyFont="1" applyBorder="1" applyAlignment="1" applyProtection="1">
      <alignment horizontal="left"/>
      <protection locked="0"/>
    </xf>
    <xf numFmtId="0" fontId="3" fillId="0" borderId="0" xfId="1" applyFont="1" applyAlignment="1">
      <alignment horizontal="centerContinuous" wrapText="1"/>
    </xf>
    <xf numFmtId="0" fontId="4" fillId="0" borderId="0" xfId="1" applyFont="1" applyAlignment="1">
      <alignment horizontal="centerContinuous" vertical="center" wrapText="1"/>
    </xf>
    <xf numFmtId="0" fontId="3" fillId="0" borderId="0" xfId="1" applyFont="1" applyAlignment="1">
      <alignment horizontal="centerContinuous" vertical="center" wrapText="1"/>
    </xf>
    <xf numFmtId="0" fontId="3" fillId="0" borderId="0" xfId="1" applyFont="1" applyBorder="1" applyAlignment="1" applyProtection="1">
      <alignment horizontal="centerContinuous" vertical="center"/>
      <protection locked="0"/>
    </xf>
    <xf numFmtId="0" fontId="5" fillId="0" borderId="0" xfId="2" applyFont="1" applyBorder="1" applyAlignment="1">
      <alignment horizontal="right" vertical="top" wrapText="1"/>
    </xf>
    <xf numFmtId="0" fontId="3" fillId="0" borderId="0" xfId="1" applyFont="1" applyBorder="1" applyAlignment="1">
      <alignment horizontal="centerContinuous" vertical="center"/>
    </xf>
    <xf numFmtId="0" fontId="3" fillId="2" borderId="1" xfId="1" applyFont="1" applyFill="1" applyBorder="1" applyAlignment="1">
      <alignment horizontal="center" wrapText="1"/>
    </xf>
    <xf numFmtId="0" fontId="5" fillId="2" borderId="1" xfId="1" applyFont="1" applyFill="1" applyBorder="1" applyAlignment="1">
      <alignment horizontal="center" wrapText="1"/>
    </xf>
    <xf numFmtId="0" fontId="3" fillId="0" borderId="2" xfId="1" applyFont="1" applyBorder="1" applyAlignment="1">
      <alignment horizontal="centerContinuous" vertical="top" wrapText="1"/>
    </xf>
    <xf numFmtId="0" fontId="3" fillId="0" borderId="3" xfId="1" applyFont="1" applyBorder="1" applyAlignment="1">
      <alignment horizontal="centerContinuous" vertical="center"/>
    </xf>
    <xf numFmtId="0" fontId="3" fillId="0" borderId="4" xfId="1" applyFont="1" applyBorder="1" applyAlignment="1">
      <alignment horizontal="centerContinuous" vertical="center" wrapText="1"/>
    </xf>
    <xf numFmtId="0" fontId="3" fillId="0" borderId="3" xfId="1" applyFont="1" applyBorder="1" applyAlignment="1">
      <alignment horizontal="centerContinuous" vertical="center" wrapText="1"/>
    </xf>
    <xf numFmtId="0" fontId="5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Continuous" vertical="top" wrapText="1"/>
    </xf>
    <xf numFmtId="0" fontId="5" fillId="2" borderId="7" xfId="1" applyFont="1" applyFill="1" applyBorder="1" applyAlignment="1">
      <alignment horizontal="center" vertical="top" wrapText="1"/>
    </xf>
    <xf numFmtId="0" fontId="5" fillId="0" borderId="8" xfId="1" applyFont="1" applyBorder="1" applyAlignment="1">
      <alignment horizontal="centerContinuous" vertical="top" wrapText="1"/>
    </xf>
    <xf numFmtId="0" fontId="5" fillId="0" borderId="6" xfId="1" applyFont="1" applyBorder="1" applyAlignment="1">
      <alignment horizontal="centerContinuous" vertical="top" wrapText="1"/>
    </xf>
    <xf numFmtId="0" fontId="6" fillId="0" borderId="5" xfId="0" applyFont="1" applyBorder="1" applyAlignment="1">
      <alignment horizontal="center" wrapText="1"/>
    </xf>
    <xf numFmtId="0" fontId="5" fillId="0" borderId="8" xfId="1" applyFont="1" applyBorder="1" applyAlignment="1">
      <alignment horizontal="center" vertical="center"/>
    </xf>
    <xf numFmtId="0" fontId="5" fillId="0" borderId="8" xfId="1" applyFont="1" applyFill="1" applyBorder="1" applyAlignment="1">
      <alignment horizontal="center" vertical="center"/>
    </xf>
    <xf numFmtId="0" fontId="7" fillId="0" borderId="9" xfId="1" applyFont="1" applyBorder="1" applyAlignment="1">
      <alignment horizontal="left" vertical="top" wrapText="1"/>
    </xf>
    <xf numFmtId="49" fontId="8" fillId="0" borderId="9" xfId="3" applyNumberFormat="1" applyFont="1" applyBorder="1" applyAlignment="1" applyProtection="1">
      <alignment horizontal="center"/>
    </xf>
    <xf numFmtId="164" fontId="9" fillId="3" borderId="9" xfId="4" applyNumberFormat="1" applyFont="1" applyFill="1" applyBorder="1" applyAlignment="1" applyProtection="1">
      <alignment horizontal="right"/>
    </xf>
    <xf numFmtId="164" fontId="8" fillId="4" borderId="9" xfId="1" applyNumberFormat="1" applyFont="1" applyFill="1" applyBorder="1" applyAlignment="1" applyProtection="1">
      <alignment horizontal="right"/>
    </xf>
    <xf numFmtId="164" fontId="10" fillId="3" borderId="9" xfId="4" applyNumberFormat="1" applyFont="1" applyFill="1" applyBorder="1" applyAlignment="1" applyProtection="1">
      <alignment horizontal="right"/>
    </xf>
    <xf numFmtId="164" fontId="9" fillId="5" borderId="9" xfId="4" applyNumberFormat="1" applyFont="1" applyFill="1" applyBorder="1" applyAlignment="1" applyProtection="1">
      <alignment horizontal="right"/>
    </xf>
    <xf numFmtId="164" fontId="8" fillId="0" borderId="9" xfId="5" applyNumberFormat="1" applyFont="1" applyBorder="1" applyAlignment="1" applyProtection="1">
      <alignment horizontal="right"/>
      <protection locked="0"/>
    </xf>
    <xf numFmtId="0" fontId="3" fillId="0" borderId="9" xfId="1" applyFont="1" applyBorder="1" applyAlignment="1">
      <alignment horizontal="left" indent="1"/>
    </xf>
    <xf numFmtId="49" fontId="11" fillId="0" borderId="9" xfId="3" applyNumberFormat="1" applyFont="1" applyBorder="1" applyAlignment="1" applyProtection="1">
      <alignment horizontal="center"/>
    </xf>
    <xf numFmtId="164" fontId="9" fillId="0" borderId="9" xfId="6" applyNumberFormat="1" applyFont="1" applyBorder="1" applyAlignment="1" applyProtection="1">
      <alignment horizontal="right"/>
      <protection locked="0"/>
    </xf>
    <xf numFmtId="164" fontId="9" fillId="0" borderId="10" xfId="7" applyNumberFormat="1" applyFont="1" applyBorder="1" applyAlignment="1" applyProtection="1">
      <alignment horizontal="right"/>
      <protection locked="0"/>
    </xf>
    <xf numFmtId="164" fontId="9" fillId="3" borderId="9" xfId="4" applyNumberFormat="1" applyFont="1" applyFill="1" applyBorder="1" applyAlignment="1" applyProtection="1">
      <alignment horizontal="right"/>
      <protection locked="0"/>
    </xf>
    <xf numFmtId="164" fontId="9" fillId="6" borderId="9" xfId="6" applyNumberFormat="1" applyFont="1" applyFill="1" applyBorder="1" applyAlignment="1" applyProtection="1">
      <alignment horizontal="right"/>
      <protection locked="0"/>
    </xf>
    <xf numFmtId="0" fontId="5" fillId="0" borderId="9" xfId="1" applyFont="1" applyBorder="1" applyAlignment="1">
      <alignment horizontal="left" wrapText="1"/>
    </xf>
    <xf numFmtId="164" fontId="8" fillId="4" borderId="9" xfId="1" applyNumberFormat="1" applyFont="1" applyFill="1" applyBorder="1" applyAlignment="1" applyProtection="1">
      <alignment horizontal="right"/>
      <protection locked="0"/>
    </xf>
    <xf numFmtId="164" fontId="9" fillId="0" borderId="9" xfId="7" applyNumberFormat="1" applyFont="1" applyBorder="1" applyAlignment="1" applyProtection="1">
      <alignment horizontal="right"/>
      <protection locked="0"/>
    </xf>
    <xf numFmtId="0" fontId="13" fillId="0" borderId="0" xfId="1" applyFont="1"/>
    <xf numFmtId="0" fontId="14" fillId="0" borderId="9" xfId="1" applyFont="1" applyBorder="1" applyAlignment="1">
      <alignment horizontal="left" indent="1"/>
    </xf>
    <xf numFmtId="0" fontId="15" fillId="0" borderId="9" xfId="1" applyFont="1" applyBorder="1" applyAlignment="1">
      <alignment horizontal="left" wrapText="1"/>
    </xf>
    <xf numFmtId="0" fontId="3" fillId="0" borderId="9" xfId="1" applyFont="1" applyBorder="1" applyAlignment="1">
      <alignment horizontal="left" vertical="top" wrapText="1"/>
    </xf>
    <xf numFmtId="49" fontId="21" fillId="0" borderId="9" xfId="3" applyNumberFormat="1" applyFont="1" applyBorder="1" applyAlignment="1" applyProtection="1">
      <alignment horizontal="center"/>
    </xf>
    <xf numFmtId="0" fontId="22" fillId="0" borderId="9" xfId="1" applyFont="1" applyBorder="1" applyAlignment="1">
      <alignment horizontal="left" vertical="top" wrapText="1"/>
    </xf>
    <xf numFmtId="0" fontId="23" fillId="0" borderId="9" xfId="1" applyFont="1" applyBorder="1" applyAlignment="1">
      <alignment horizontal="left" vertical="top" wrapText="1"/>
    </xf>
    <xf numFmtId="49" fontId="24" fillId="0" borderId="9" xfId="3" applyNumberFormat="1" applyFont="1" applyBorder="1" applyAlignment="1" applyProtection="1">
      <alignment horizontal="center"/>
    </xf>
    <xf numFmtId="0" fontId="3" fillId="0" borderId="9" xfId="1" applyFont="1" applyFill="1" applyBorder="1" applyAlignment="1">
      <alignment horizontal="left" vertical="top" wrapText="1"/>
    </xf>
    <xf numFmtId="0" fontId="16" fillId="0" borderId="9" xfId="1" applyFont="1" applyBorder="1" applyAlignment="1">
      <alignment horizontal="left" vertical="top" wrapText="1"/>
    </xf>
    <xf numFmtId="0" fontId="25" fillId="0" borderId="9" xfId="1" applyFont="1" applyBorder="1" applyAlignment="1">
      <alignment horizontal="left" vertical="top" wrapText="1"/>
    </xf>
    <xf numFmtId="0" fontId="15" fillId="0" borderId="10" xfId="0" applyFont="1" applyBorder="1" applyAlignment="1" applyProtection="1">
      <alignment horizontal="left"/>
    </xf>
    <xf numFmtId="0" fontId="7" fillId="0" borderId="6" xfId="1" applyFont="1" applyBorder="1" applyAlignment="1">
      <alignment horizontal="left" vertical="top" wrapText="1"/>
    </xf>
    <xf numFmtId="49" fontId="8" fillId="0" borderId="6" xfId="3" applyNumberFormat="1" applyFont="1" applyBorder="1" applyAlignment="1" applyProtection="1">
      <alignment horizontal="center"/>
    </xf>
    <xf numFmtId="164" fontId="9" fillId="3" borderId="6" xfId="4" applyNumberFormat="1" applyFont="1" applyFill="1" applyBorder="1" applyAlignment="1" applyProtection="1">
      <alignment horizontal="right"/>
    </xf>
    <xf numFmtId="164" fontId="9" fillId="0" borderId="8" xfId="6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 applyProtection="1">
      <alignment vertical="center"/>
      <protection locked="0"/>
    </xf>
    <xf numFmtId="165" fontId="9" fillId="3" borderId="11" xfId="8" applyNumberFormat="1" applyFont="1" applyFill="1" applyBorder="1" applyAlignment="1" applyProtection="1">
      <alignment horizontal="right" vertical="center"/>
    </xf>
    <xf numFmtId="164" fontId="9" fillId="0" borderId="0" xfId="7" applyNumberFormat="1" applyFont="1" applyBorder="1" applyAlignment="1" applyProtection="1">
      <alignment horizontal="left"/>
      <protection locked="0"/>
    </xf>
    <xf numFmtId="164" fontId="9" fillId="0" borderId="11" xfId="7" applyNumberFormat="1" applyFont="1" applyBorder="1" applyAlignment="1" applyProtection="1">
      <alignment horizontal="left"/>
      <protection locked="0"/>
    </xf>
    <xf numFmtId="0" fontId="3" fillId="0" borderId="11" xfId="0" applyFont="1" applyBorder="1"/>
    <xf numFmtId="165" fontId="9" fillId="3" borderId="0" xfId="8" applyNumberFormat="1" applyFont="1" applyFill="1" applyBorder="1" applyAlignment="1" applyProtection="1">
      <alignment horizontal="right" vertical="center"/>
    </xf>
    <xf numFmtId="164" fontId="9" fillId="0" borderId="0" xfId="7" applyNumberFormat="1" applyFont="1" applyBorder="1" applyAlignment="1" applyProtection="1">
      <alignment horizontal="right"/>
      <protection locked="0"/>
    </xf>
    <xf numFmtId="0" fontId="3" fillId="0" borderId="0" xfId="0" applyFont="1" applyFill="1" applyBorder="1" applyAlignment="1" applyProtection="1">
      <protection locked="0"/>
    </xf>
    <xf numFmtId="164" fontId="9" fillId="0" borderId="5" xfId="6" applyNumberFormat="1" applyFont="1" applyBorder="1" applyAlignment="1" applyProtection="1">
      <alignment horizontal="right"/>
      <protection locked="0"/>
    </xf>
    <xf numFmtId="0" fontId="1" fillId="0" borderId="0" xfId="1" applyBorder="1"/>
    <xf numFmtId="164" fontId="26" fillId="0" borderId="0" xfId="7" applyNumberFormat="1" applyFont="1" applyBorder="1" applyAlignment="1" applyProtection="1">
      <alignment horizontal="right"/>
      <protection locked="0"/>
    </xf>
    <xf numFmtId="0" fontId="3" fillId="0" borderId="0" xfId="0" applyFont="1" applyBorder="1"/>
    <xf numFmtId="0" fontId="3" fillId="0" borderId="0" xfId="0" applyFont="1" applyAlignment="1" applyProtection="1">
      <alignment horizontal="left" vertical="center" indent="2"/>
      <protection locked="0"/>
    </xf>
    <xf numFmtId="0" fontId="14" fillId="0" borderId="0" xfId="1" applyFont="1" applyAlignment="1" applyProtection="1">
      <alignment horizontal="left"/>
      <protection locked="0"/>
    </xf>
    <xf numFmtId="0" fontId="3" fillId="0" borderId="0" xfId="9" applyFont="1" applyAlignment="1" applyProtection="1">
      <alignment horizontal="right"/>
      <protection locked="0"/>
    </xf>
    <xf numFmtId="0" fontId="2" fillId="0" borderId="0" xfId="1" applyFont="1" applyBorder="1" applyAlignment="1">
      <alignment horizontal="right"/>
    </xf>
    <xf numFmtId="0" fontId="28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166" fontId="9" fillId="5" borderId="0" xfId="8" applyNumberFormat="1" applyFont="1" applyFill="1" applyBorder="1" applyAlignment="1" applyProtection="1">
      <alignment horizontal="right" vertical="center"/>
    </xf>
    <xf numFmtId="0" fontId="22" fillId="0" borderId="0" xfId="0" applyFont="1" applyFill="1" applyBorder="1" applyAlignment="1" applyProtection="1">
      <protection locked="0"/>
    </xf>
    <xf numFmtId="0" fontId="15" fillId="0" borderId="0" xfId="0" applyFont="1"/>
    <xf numFmtId="0" fontId="3" fillId="0" borderId="8" xfId="0" applyFont="1" applyBorder="1" applyAlignment="1">
      <alignment horizontal="center" vertical="center"/>
    </xf>
    <xf numFmtId="0" fontId="5" fillId="2" borderId="8" xfId="1" applyFont="1" applyFill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center" wrapText="1"/>
    </xf>
    <xf numFmtId="0" fontId="29" fillId="0" borderId="8" xfId="0" applyFont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/>
    <xf numFmtId="166" fontId="8" fillId="0" borderId="1" xfId="8" applyNumberFormat="1" applyFont="1" applyBorder="1" applyAlignment="1" applyProtection="1">
      <alignment horizontal="center" vertical="center"/>
      <protection locked="0"/>
    </xf>
    <xf numFmtId="166" fontId="9" fillId="0" borderId="1" xfId="8" applyNumberFormat="1" applyFont="1" applyBorder="1" applyAlignment="1" applyProtection="1">
      <alignment horizontal="right" vertical="center"/>
      <protection locked="0"/>
    </xf>
    <xf numFmtId="166" fontId="9" fillId="3" borderId="1" xfId="8" applyNumberFormat="1" applyFont="1" applyFill="1" applyBorder="1" applyAlignment="1" applyProtection="1">
      <alignment horizontal="right" vertical="center"/>
    </xf>
    <xf numFmtId="165" fontId="30" fillId="5" borderId="1" xfId="8" applyNumberFormat="1" applyFont="1" applyFill="1" applyBorder="1" applyAlignment="1" applyProtection="1">
      <alignment horizontal="right" vertical="center"/>
    </xf>
    <xf numFmtId="0" fontId="4" fillId="0" borderId="9" xfId="0" applyFont="1" applyBorder="1"/>
    <xf numFmtId="166" fontId="8" fillId="0" borderId="9" xfId="8" applyNumberFormat="1" applyFont="1" applyBorder="1" applyAlignment="1" applyProtection="1">
      <alignment horizontal="center" vertical="center"/>
      <protection locked="0"/>
    </xf>
    <xf numFmtId="166" fontId="9" fillId="3" borderId="9" xfId="8" applyNumberFormat="1" applyFont="1" applyFill="1" applyBorder="1" applyAlignment="1" applyProtection="1">
      <alignment horizontal="right" vertical="center"/>
    </xf>
    <xf numFmtId="165" fontId="30" fillId="5" borderId="9" xfId="8" applyNumberFormat="1" applyFont="1" applyFill="1" applyBorder="1" applyAlignment="1" applyProtection="1">
      <alignment horizontal="right" vertical="center"/>
    </xf>
    <xf numFmtId="167" fontId="14" fillId="0" borderId="9" xfId="0" applyNumberFormat="1" applyFont="1" applyFill="1" applyBorder="1" applyAlignment="1" applyProtection="1">
      <alignment horizontal="left" vertical="center" indent="2"/>
    </xf>
    <xf numFmtId="166" fontId="9" fillId="0" borderId="9" xfId="8" applyNumberFormat="1" applyFont="1" applyBorder="1" applyAlignment="1" applyProtection="1">
      <alignment horizontal="right" vertical="center"/>
      <protection locked="0"/>
    </xf>
    <xf numFmtId="0" fontId="3" fillId="0" borderId="9" xfId="0" applyFont="1" applyFill="1" applyBorder="1" applyAlignment="1">
      <alignment wrapText="1"/>
    </xf>
    <xf numFmtId="166" fontId="9" fillId="0" borderId="9" xfId="8" applyNumberFormat="1" applyFont="1" applyFill="1" applyBorder="1" applyAlignment="1" applyProtection="1">
      <alignment horizontal="right" vertical="center"/>
      <protection locked="0"/>
    </xf>
    <xf numFmtId="0" fontId="3" fillId="0" borderId="9" xfId="0" applyFont="1" applyBorder="1"/>
    <xf numFmtId="166" fontId="9" fillId="3" borderId="9" xfId="8" applyNumberFormat="1" applyFont="1" applyFill="1" applyBorder="1" applyAlignment="1" applyProtection="1">
      <alignment horizontal="right" vertical="center"/>
      <protection locked="0"/>
    </xf>
    <xf numFmtId="166" fontId="9" fillId="6" borderId="9" xfId="8" applyNumberFormat="1" applyFont="1" applyFill="1" applyBorder="1" applyAlignment="1" applyProtection="1">
      <alignment horizontal="right" vertical="center"/>
      <protection locked="0"/>
    </xf>
    <xf numFmtId="166" fontId="8" fillId="0" borderId="6" xfId="8" applyNumberFormat="1" applyFont="1" applyBorder="1" applyAlignment="1" applyProtection="1">
      <alignment horizontal="center" vertical="center"/>
      <protection locked="0"/>
    </xf>
    <xf numFmtId="166" fontId="9" fillId="0" borderId="6" xfId="8" applyNumberFormat="1" applyFont="1" applyBorder="1" applyAlignment="1" applyProtection="1">
      <alignment horizontal="right" vertical="center"/>
      <protection locked="0"/>
    </xf>
    <xf numFmtId="166" fontId="9" fillId="3" borderId="6" xfId="8" applyNumberFormat="1" applyFont="1" applyFill="1" applyBorder="1" applyAlignment="1" applyProtection="1">
      <alignment horizontal="right" vertical="center"/>
      <protection locked="0"/>
    </xf>
    <xf numFmtId="166" fontId="9" fillId="6" borderId="6" xfId="8" applyNumberFormat="1" applyFont="1" applyFill="1" applyBorder="1" applyAlignment="1" applyProtection="1">
      <alignment horizontal="right" vertical="center"/>
      <protection locked="0"/>
    </xf>
    <xf numFmtId="166" fontId="9" fillId="3" borderId="6" xfId="8" applyNumberFormat="1" applyFont="1" applyFill="1" applyBorder="1" applyAlignment="1" applyProtection="1">
      <alignment horizontal="right" vertical="center"/>
    </xf>
    <xf numFmtId="165" fontId="30" fillId="5" borderId="6" xfId="8" applyNumberFormat="1" applyFont="1" applyFill="1" applyBorder="1" applyAlignment="1" applyProtection="1">
      <alignment horizontal="right" vertical="center"/>
    </xf>
    <xf numFmtId="0" fontId="3" fillId="0" borderId="11" xfId="0" applyFont="1" applyBorder="1" applyAlignment="1">
      <alignment horizontal="right"/>
    </xf>
    <xf numFmtId="1" fontId="8" fillId="4" borderId="0" xfId="8" applyNumberFormat="1" applyFont="1" applyFill="1" applyBorder="1" applyAlignment="1" applyProtection="1">
      <alignment horizontal="right" vertical="center"/>
      <protection locked="0"/>
    </xf>
    <xf numFmtId="166" fontId="8" fillId="5" borderId="0" xfId="8" applyNumberFormat="1" applyFont="1" applyFill="1" applyBorder="1" applyAlignment="1" applyProtection="1">
      <alignment horizontal="right" vertical="center"/>
      <protection locked="0"/>
    </xf>
    <xf numFmtId="0" fontId="3" fillId="0" borderId="0" xfId="1" applyFont="1" applyProtection="1">
      <protection locked="0"/>
    </xf>
    <xf numFmtId="166" fontId="1" fillId="0" borderId="0" xfId="1" applyNumberFormat="1" applyBorder="1" applyAlignment="1" applyProtection="1">
      <alignment horizontal="right"/>
      <protection locked="0"/>
    </xf>
    <xf numFmtId="164" fontId="0" fillId="0" borderId="0" xfId="0" applyNumberFormat="1"/>
    <xf numFmtId="0" fontId="3" fillId="0" borderId="0" xfId="0" applyFont="1"/>
    <xf numFmtId="0" fontId="3" fillId="0" borderId="0" xfId="1" applyFont="1" applyAlignment="1" applyProtection="1">
      <alignment horizontal="centerContinuous"/>
    </xf>
    <xf numFmtId="0" fontId="31" fillId="0" borderId="0" xfId="1" applyFont="1" applyAlignment="1" applyProtection="1">
      <alignment horizontal="centerContinuous" vertical="center"/>
    </xf>
    <xf numFmtId="0" fontId="2" fillId="0" borderId="0" xfId="1" applyFont="1" applyBorder="1" applyAlignment="1" applyProtection="1">
      <alignment horizontal="centerContinuous"/>
    </xf>
    <xf numFmtId="0" fontId="3" fillId="0" borderId="0" xfId="1" applyFont="1" applyAlignment="1">
      <alignment horizontal="centerContinuous"/>
    </xf>
    <xf numFmtId="0" fontId="29" fillId="0" borderId="12" xfId="1" applyFont="1" applyFill="1" applyBorder="1" applyAlignment="1" applyProtection="1">
      <alignment horizontal="left" vertical="center" wrapText="1"/>
    </xf>
    <xf numFmtId="0" fontId="32" fillId="0" borderId="12" xfId="0" applyFont="1" applyFill="1" applyBorder="1" applyAlignment="1">
      <alignment horizontal="left" vertical="center" wrapText="1"/>
    </xf>
    <xf numFmtId="0" fontId="32" fillId="0" borderId="12" xfId="0" applyFont="1" applyFill="1" applyBorder="1" applyAlignment="1">
      <alignment horizontal="left"/>
    </xf>
    <xf numFmtId="0" fontId="3" fillId="2" borderId="4" xfId="1" applyFont="1" applyFill="1" applyBorder="1" applyAlignment="1" applyProtection="1">
      <alignment horizontal="centerContinuous" vertical="top"/>
    </xf>
    <xf numFmtId="168" fontId="33" fillId="2" borderId="13" xfId="10" applyFill="1" applyBorder="1" applyAlignment="1" applyProtection="1">
      <alignment horizontal="centerContinuous"/>
    </xf>
    <xf numFmtId="0" fontId="1" fillId="2" borderId="3" xfId="1" applyFill="1" applyBorder="1"/>
    <xf numFmtId="0" fontId="5" fillId="2" borderId="8" xfId="1" applyFont="1" applyFill="1" applyBorder="1" applyAlignment="1" applyProtection="1">
      <alignment horizontal="center" vertical="top" wrapText="1"/>
    </xf>
    <xf numFmtId="0" fontId="5" fillId="2" borderId="4" xfId="1" applyFont="1" applyFill="1" applyBorder="1" applyAlignment="1" applyProtection="1">
      <alignment horizontal="center" vertical="center"/>
    </xf>
    <xf numFmtId="0" fontId="0" fillId="2" borderId="13" xfId="0" applyFill="1" applyBorder="1" applyAlignment="1"/>
    <xf numFmtId="0" fontId="0" fillId="2" borderId="3" xfId="0" applyFill="1" applyBorder="1" applyAlignment="1"/>
    <xf numFmtId="168" fontId="3" fillId="0" borderId="8" xfId="10" applyFont="1" applyBorder="1" applyAlignment="1" applyProtection="1">
      <alignment horizontal="centerContinuous"/>
    </xf>
    <xf numFmtId="49" fontId="16" fillId="2" borderId="4" xfId="1" applyNumberFormat="1" applyFont="1" applyFill="1" applyBorder="1" applyAlignment="1" applyProtection="1">
      <alignment horizontal="left" wrapText="1"/>
    </xf>
    <xf numFmtId="0" fontId="0" fillId="0" borderId="13" xfId="0" applyBorder="1"/>
    <xf numFmtId="0" fontId="0" fillId="0" borderId="3" xfId="0" applyBorder="1"/>
    <xf numFmtId="49" fontId="8" fillId="0" borderId="8" xfId="3" applyNumberFormat="1" applyFont="1" applyBorder="1" applyAlignment="1" applyProtection="1">
      <alignment horizontal="center"/>
    </xf>
    <xf numFmtId="166" fontId="9" fillId="3" borderId="8" xfId="4" applyNumberFormat="1" applyFont="1" applyFill="1" applyBorder="1" applyAlignment="1" applyProtection="1">
      <alignment horizontal="right"/>
    </xf>
    <xf numFmtId="49" fontId="5" fillId="2" borderId="2" xfId="1" applyNumberFormat="1" applyFont="1" applyFill="1" applyBorder="1" applyAlignment="1" applyProtection="1">
      <alignment horizontal="left" wrapText="1"/>
    </xf>
    <xf numFmtId="0" fontId="0" fillId="0" borderId="11" xfId="0" applyBorder="1" applyAlignment="1">
      <alignment wrapText="1"/>
    </xf>
    <xf numFmtId="0" fontId="0" fillId="0" borderId="14" xfId="0" applyBorder="1" applyAlignment="1">
      <alignment wrapText="1"/>
    </xf>
    <xf numFmtId="49" fontId="5" fillId="2" borderId="4" xfId="1" applyNumberFormat="1" applyFont="1" applyFill="1" applyBorder="1" applyAlignment="1" applyProtection="1">
      <alignment horizontal="left" wrapText="1"/>
    </xf>
    <xf numFmtId="0" fontId="0" fillId="0" borderId="13" xfId="0" applyBorder="1" applyAlignment="1">
      <alignment wrapText="1"/>
    </xf>
    <xf numFmtId="0" fontId="0" fillId="0" borderId="3" xfId="0" applyBorder="1" applyAlignment="1">
      <alignment wrapText="1"/>
    </xf>
    <xf numFmtId="49" fontId="17" fillId="2" borderId="4" xfId="1" applyNumberFormat="1" applyFont="1" applyFill="1" applyBorder="1" applyAlignment="1" applyProtection="1">
      <alignment horizontal="left" wrapText="1"/>
    </xf>
    <xf numFmtId="0" fontId="34" fillId="0" borderId="13" xfId="0" applyFont="1" applyBorder="1" applyAlignment="1">
      <alignment wrapText="1"/>
    </xf>
    <xf numFmtId="0" fontId="34" fillId="0" borderId="3" xfId="0" applyFont="1" applyBorder="1" applyAlignment="1">
      <alignment wrapText="1"/>
    </xf>
    <xf numFmtId="168" fontId="33" fillId="0" borderId="0" xfId="10"/>
    <xf numFmtId="164" fontId="13" fillId="5" borderId="0" xfId="6" applyNumberFormat="1" applyFont="1" applyFill="1" applyBorder="1" applyAlignment="1" applyProtection="1">
      <alignment horizontal="right"/>
    </xf>
    <xf numFmtId="49" fontId="5" fillId="2" borderId="4" xfId="1" applyNumberFormat="1" applyFont="1" applyFill="1" applyBorder="1" applyAlignment="1" applyProtection="1">
      <alignment horizontal="left" wrapText="1"/>
      <protection locked="0"/>
    </xf>
    <xf numFmtId="0" fontId="0" fillId="0" borderId="13" xfId="0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  <xf numFmtId="49" fontId="8" fillId="0" borderId="8" xfId="3" applyNumberFormat="1" applyFont="1" applyFill="1" applyBorder="1" applyAlignment="1" applyProtection="1">
      <alignment horizontal="center"/>
    </xf>
    <xf numFmtId="49" fontId="17" fillId="2" borderId="4" xfId="1" applyNumberFormat="1" applyFont="1" applyFill="1" applyBorder="1" applyAlignment="1" applyProtection="1">
      <alignment horizontal="left" wrapText="1"/>
      <protection locked="0"/>
    </xf>
    <xf numFmtId="0" fontId="34" fillId="0" borderId="13" xfId="0" applyFont="1" applyBorder="1" applyAlignment="1" applyProtection="1">
      <alignment wrapText="1"/>
      <protection locked="0"/>
    </xf>
    <xf numFmtId="0" fontId="34" fillId="0" borderId="3" xfId="0" applyFont="1" applyBorder="1" applyAlignment="1" applyProtection="1">
      <alignment wrapText="1"/>
      <protection locked="0"/>
    </xf>
    <xf numFmtId="49" fontId="35" fillId="0" borderId="0" xfId="11" applyNumberFormat="1" applyFont="1" applyFill="1" applyBorder="1" applyAlignment="1" applyProtection="1">
      <alignment horizontal="left" wrapText="1" indent="3"/>
      <protection locked="0"/>
    </xf>
    <xf numFmtId="0" fontId="36" fillId="0" borderId="0" xfId="0" applyFont="1" applyFill="1" applyBorder="1" applyAlignment="1" applyProtection="1">
      <alignment horizontal="left" wrapText="1" indent="3"/>
      <protection locked="0"/>
    </xf>
    <xf numFmtId="49" fontId="37" fillId="0" borderId="0" xfId="12" applyNumberFormat="1" applyFont="1" applyFill="1" applyBorder="1" applyAlignment="1" applyProtection="1">
      <alignment horizontal="center"/>
    </xf>
    <xf numFmtId="164" fontId="9" fillId="0" borderId="0" xfId="7" applyNumberFormat="1" applyFont="1" applyFill="1" applyBorder="1" applyAlignment="1" applyProtection="1">
      <alignment horizontal="right"/>
      <protection locked="0"/>
    </xf>
    <xf numFmtId="0" fontId="3" fillId="0" borderId="0" xfId="0" applyFont="1" applyFill="1" applyAlignment="1" applyProtection="1">
      <alignment horizontal="left" vertical="center" indent="2"/>
      <protection locked="0"/>
    </xf>
    <xf numFmtId="0" fontId="14" fillId="0" borderId="0" xfId="1" applyFont="1" applyFill="1" applyAlignment="1" applyProtection="1">
      <alignment horizontal="left"/>
      <protection locked="0"/>
    </xf>
    <xf numFmtId="0" fontId="1" fillId="0" borderId="0" xfId="1" applyFill="1" applyProtection="1">
      <protection locked="0"/>
    </xf>
    <xf numFmtId="0" fontId="3" fillId="0" borderId="0" xfId="9" applyFont="1" applyFill="1" applyAlignment="1" applyProtection="1">
      <alignment horizontal="right"/>
      <protection locked="0"/>
    </xf>
    <xf numFmtId="0" fontId="0" fillId="6" borderId="0" xfId="0" applyFill="1"/>
    <xf numFmtId="0" fontId="3" fillId="0" borderId="0" xfId="1" applyFont="1" applyAlignment="1">
      <alignment horizontal="left" vertical="top"/>
    </xf>
    <xf numFmtId="49" fontId="3" fillId="0" borderId="0" xfId="1" applyNumberFormat="1" applyFont="1" applyAlignment="1">
      <alignment horizontal="center" vertical="center"/>
    </xf>
    <xf numFmtId="0" fontId="1" fillId="0" borderId="0" xfId="1" applyAlignment="1"/>
    <xf numFmtId="0" fontId="2" fillId="0" borderId="0" xfId="11" applyFont="1" applyBorder="1" applyAlignment="1">
      <alignment horizontal="left"/>
    </xf>
    <xf numFmtId="0" fontId="0" fillId="0" borderId="0" xfId="0" applyAlignment="1" applyProtection="1">
      <alignment vertical="center"/>
      <protection locked="0"/>
    </xf>
    <xf numFmtId="0" fontId="36" fillId="0" borderId="0" xfId="0" applyFont="1" applyAlignment="1" applyProtection="1">
      <alignment vertical="center"/>
      <protection locked="0"/>
    </xf>
    <xf numFmtId="164" fontId="9" fillId="0" borderId="0" xfId="6" applyNumberFormat="1" applyFont="1" applyBorder="1" applyAlignment="1" applyProtection="1">
      <alignment horizontal="right" vertical="center"/>
      <protection locked="0"/>
    </xf>
    <xf numFmtId="0" fontId="3" fillId="0" borderId="0" xfId="1" applyFont="1" applyBorder="1" applyAlignment="1" applyProtection="1">
      <alignment horizontal="right"/>
      <protection locked="0"/>
    </xf>
    <xf numFmtId="167" fontId="3" fillId="0" borderId="0" xfId="1" applyNumberFormat="1" applyFont="1" applyBorder="1" applyAlignment="1" applyProtection="1">
      <alignment horizontal="right"/>
    </xf>
    <xf numFmtId="0" fontId="2" fillId="0" borderId="0" xfId="1" applyFont="1" applyBorder="1" applyAlignment="1" applyProtection="1">
      <protection locked="0"/>
    </xf>
    <xf numFmtId="0" fontId="38" fillId="0" borderId="0" xfId="0" applyFont="1" applyAlignment="1" applyProtection="1">
      <alignment horizontal="right" vertical="center" wrapText="1"/>
      <protection locked="0"/>
    </xf>
    <xf numFmtId="164" fontId="0" fillId="0" borderId="0" xfId="0" applyNumberFormat="1" applyAlignment="1" applyProtection="1">
      <alignment vertical="center"/>
      <protection locked="0"/>
    </xf>
    <xf numFmtId="0" fontId="5" fillId="0" borderId="0" xfId="2" applyFont="1" applyBorder="1" applyAlignment="1" applyProtection="1">
      <alignment horizontal="right" vertical="top" wrapText="1"/>
      <protection locked="0"/>
    </xf>
    <xf numFmtId="167" fontId="31" fillId="0" borderId="0" xfId="1" applyNumberFormat="1" applyFont="1" applyBorder="1" applyAlignment="1" applyProtection="1">
      <alignment horizontal="right"/>
    </xf>
    <xf numFmtId="167" fontId="3" fillId="0" borderId="0" xfId="1" applyNumberFormat="1" applyFont="1" applyBorder="1" applyAlignment="1" applyProtection="1">
      <alignment horizontal="right"/>
      <protection locked="0"/>
    </xf>
    <xf numFmtId="0" fontId="3" fillId="0" borderId="8" xfId="0" applyFont="1" applyBorder="1" applyAlignment="1" applyProtection="1">
      <alignment horizontal="center" vertical="center" wrapText="1"/>
    </xf>
    <xf numFmtId="49" fontId="3" fillId="0" borderId="8" xfId="0" applyNumberFormat="1" applyFont="1" applyBorder="1" applyAlignment="1" applyProtection="1">
      <alignment horizontal="center" vertical="center" wrapText="1"/>
    </xf>
    <xf numFmtId="49" fontId="3" fillId="0" borderId="8" xfId="0" applyNumberFormat="1" applyFont="1" applyBorder="1" applyAlignment="1" applyProtection="1">
      <alignment horizontal="center" vertical="center" wrapText="1"/>
      <protection locked="0"/>
    </xf>
    <xf numFmtId="49" fontId="39" fillId="0" borderId="8" xfId="0" applyNumberFormat="1" applyFont="1" applyBorder="1" applyAlignment="1" applyProtection="1">
      <alignment horizontal="center" vertical="center" wrapText="1"/>
    </xf>
    <xf numFmtId="49" fontId="40" fillId="0" borderId="8" xfId="0" applyNumberFormat="1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vertical="center"/>
      <protection locked="0"/>
    </xf>
    <xf numFmtId="0" fontId="5" fillId="0" borderId="8" xfId="0" applyFont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3" fillId="0" borderId="1" xfId="0" applyFont="1" applyBorder="1" applyAlignment="1" applyProtection="1">
      <alignment horizontal="center" vertical="center"/>
    </xf>
    <xf numFmtId="49" fontId="9" fillId="0" borderId="1" xfId="0" applyNumberFormat="1" applyFont="1" applyBorder="1" applyAlignment="1" applyProtection="1">
      <alignment horizontal="center" vertical="center"/>
    </xf>
    <xf numFmtId="169" fontId="41" fillId="4" borderId="9" xfId="0" applyNumberFormat="1" applyFont="1" applyFill="1" applyBorder="1" applyAlignment="1" applyProtection="1">
      <alignment horizontal="right" vertical="center"/>
    </xf>
    <xf numFmtId="166" fontId="9" fillId="0" borderId="9" xfId="7" applyNumberFormat="1" applyFont="1" applyBorder="1" applyAlignment="1" applyProtection="1">
      <alignment horizontal="right" vertical="center"/>
      <protection locked="0"/>
    </xf>
    <xf numFmtId="170" fontId="9" fillId="5" borderId="9" xfId="4" applyNumberFormat="1" applyFont="1" applyFill="1" applyBorder="1" applyAlignment="1" applyProtection="1">
      <alignment horizontal="right"/>
      <protection locked="0"/>
    </xf>
    <xf numFmtId="169" fontId="41" fillId="0" borderId="9" xfId="0" applyNumberFormat="1" applyFont="1" applyFill="1" applyBorder="1" applyAlignment="1" applyProtection="1">
      <alignment horizontal="right" vertical="center"/>
      <protection locked="0"/>
    </xf>
    <xf numFmtId="0" fontId="3" fillId="0" borderId="9" xfId="0" applyFont="1" applyBorder="1" applyAlignment="1" applyProtection="1">
      <alignment horizontal="center" vertical="center" wrapText="1"/>
    </xf>
    <xf numFmtId="49" fontId="9" fillId="0" borderId="9" xfId="0" applyNumberFormat="1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vertical="center" wrapText="1"/>
    </xf>
    <xf numFmtId="0" fontId="3" fillId="0" borderId="9" xfId="0" applyFont="1" applyBorder="1" applyAlignment="1" applyProtection="1">
      <alignment horizontal="left" vertical="center" wrapText="1"/>
    </xf>
    <xf numFmtId="49" fontId="42" fillId="0" borderId="9" xfId="0" applyNumberFormat="1" applyFont="1" applyBorder="1" applyAlignment="1" applyProtection="1">
      <alignment horizontal="center" vertical="center"/>
    </xf>
    <xf numFmtId="164" fontId="9" fillId="0" borderId="9" xfId="6" applyNumberFormat="1" applyFont="1" applyBorder="1" applyAlignment="1" applyProtection="1">
      <alignment horizontal="right" vertical="center"/>
      <protection locked="0"/>
    </xf>
    <xf numFmtId="170" fontId="43" fillId="5" borderId="9" xfId="4" applyNumberFormat="1" applyFont="1" applyFill="1" applyBorder="1" applyAlignment="1" applyProtection="1">
      <alignment horizontal="right"/>
      <protection locked="0"/>
    </xf>
    <xf numFmtId="164" fontId="41" fillId="4" borderId="9" xfId="0" applyNumberFormat="1" applyFont="1" applyFill="1" applyBorder="1" applyAlignment="1" applyProtection="1">
      <alignment horizontal="right" vertical="center"/>
    </xf>
    <xf numFmtId="164" fontId="9" fillId="6" borderId="9" xfId="6" applyNumberFormat="1" applyFont="1" applyFill="1" applyBorder="1" applyAlignment="1" applyProtection="1">
      <alignment horizontal="right" vertical="center"/>
      <protection locked="0"/>
    </xf>
    <xf numFmtId="0" fontId="45" fillId="0" borderId="9" xfId="0" applyFont="1" applyBorder="1" applyAlignment="1" applyProtection="1">
      <alignment horizontal="left" vertical="center" wrapText="1"/>
    </xf>
    <xf numFmtId="0" fontId="3" fillId="0" borderId="9" xfId="0" applyFont="1" applyFill="1" applyBorder="1" applyAlignment="1" applyProtection="1">
      <alignment horizontal="left" vertical="center" wrapText="1"/>
    </xf>
    <xf numFmtId="0" fontId="19" fillId="0" borderId="9" xfId="0" applyFont="1" applyBorder="1" applyAlignment="1" applyProtection="1">
      <alignment horizontal="left" vertical="center" wrapText="1"/>
    </xf>
    <xf numFmtId="0" fontId="45" fillId="0" borderId="9" xfId="0" applyFont="1" applyFill="1" applyBorder="1" applyAlignment="1" applyProtection="1">
      <alignment horizontal="left" vertical="center" wrapText="1"/>
    </xf>
    <xf numFmtId="0" fontId="22" fillId="0" borderId="9" xfId="0" applyFont="1" applyBorder="1" applyAlignment="1" applyProtection="1">
      <alignment horizontal="left" vertical="center" wrapText="1"/>
    </xf>
    <xf numFmtId="0" fontId="46" fillId="0" borderId="9" xfId="0" applyFont="1" applyBorder="1" applyAlignment="1" applyProtection="1">
      <alignment horizontal="left" vertical="center" wrapText="1"/>
    </xf>
    <xf numFmtId="0" fontId="47" fillId="0" borderId="9" xfId="0" applyFont="1" applyBorder="1" applyAlignment="1" applyProtection="1">
      <alignment horizontal="left" vertical="center" wrapText="1"/>
    </xf>
    <xf numFmtId="0" fontId="3" fillId="0" borderId="9" xfId="0" applyFont="1" applyBorder="1" applyAlignment="1" applyProtection="1">
      <alignment horizontal="center" vertical="center"/>
    </xf>
    <xf numFmtId="0" fontId="9" fillId="0" borderId="9" xfId="0" applyFont="1" applyBorder="1" applyAlignment="1" applyProtection="1">
      <alignment vertical="center"/>
    </xf>
    <xf numFmtId="49" fontId="9" fillId="6" borderId="9" xfId="0" applyNumberFormat="1" applyFont="1" applyFill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left" vertical="center" wrapText="1"/>
    </xf>
    <xf numFmtId="49" fontId="9" fillId="0" borderId="6" xfId="0" applyNumberFormat="1" applyFont="1" applyBorder="1" applyAlignment="1" applyProtection="1">
      <alignment horizontal="center" vertical="center"/>
    </xf>
    <xf numFmtId="164" fontId="9" fillId="5" borderId="6" xfId="4" applyNumberFormat="1" applyFont="1" applyFill="1" applyBorder="1" applyAlignment="1" applyProtection="1">
      <alignment horizontal="right"/>
    </xf>
    <xf numFmtId="0" fontId="5" fillId="0" borderId="9" xfId="0" applyFont="1" applyBorder="1" applyAlignment="1" applyProtection="1">
      <alignment horizontal="left" vertical="center"/>
    </xf>
    <xf numFmtId="0" fontId="5" fillId="0" borderId="9" xfId="0" applyFont="1" applyBorder="1" applyAlignment="1" applyProtection="1">
      <alignment horizontal="left" vertical="center" wrapText="1"/>
    </xf>
    <xf numFmtId="0" fontId="47" fillId="0" borderId="6" xfId="0" applyFont="1" applyBorder="1" applyAlignment="1" applyProtection="1">
      <alignment horizontal="left" vertical="center" wrapText="1"/>
    </xf>
    <xf numFmtId="166" fontId="9" fillId="0" borderId="6" xfId="7" applyNumberFormat="1" applyFont="1" applyBorder="1" applyAlignment="1" applyProtection="1">
      <alignment horizontal="right" vertical="center"/>
      <protection locked="0"/>
    </xf>
    <xf numFmtId="170" fontId="43" fillId="5" borderId="6" xfId="4" applyNumberFormat="1" applyFont="1" applyFill="1" applyBorder="1" applyAlignment="1" applyProtection="1">
      <alignment horizontal="right"/>
      <protection locked="0"/>
    </xf>
    <xf numFmtId="169" fontId="41" fillId="0" borderId="6" xfId="0" applyNumberFormat="1" applyFont="1" applyFill="1" applyBorder="1" applyAlignment="1" applyProtection="1">
      <alignment horizontal="right" vertical="center"/>
      <protection locked="0"/>
    </xf>
    <xf numFmtId="0" fontId="47" fillId="0" borderId="0" xfId="0" applyFont="1" applyBorder="1" applyAlignment="1" applyProtection="1">
      <alignment horizontal="left" vertical="center" wrapText="1"/>
    </xf>
    <xf numFmtId="171" fontId="9" fillId="0" borderId="11" xfId="0" applyNumberFormat="1" applyFont="1" applyBorder="1" applyAlignment="1" applyProtection="1">
      <alignment horizontal="right" vertical="center"/>
    </xf>
    <xf numFmtId="171" fontId="9" fillId="0" borderId="0" xfId="0" applyNumberFormat="1" applyFont="1" applyFill="1" applyBorder="1" applyAlignment="1" applyProtection="1">
      <alignment horizontal="right" vertical="center"/>
    </xf>
    <xf numFmtId="0" fontId="4" fillId="0" borderId="0" xfId="0" applyFont="1" applyBorder="1" applyAlignment="1" applyProtection="1">
      <alignment horizontal="centerContinuous" vertical="center"/>
    </xf>
    <xf numFmtId="0" fontId="0" fillId="0" borderId="0" xfId="0" applyAlignment="1">
      <alignment horizontal="centerContinuous"/>
    </xf>
    <xf numFmtId="0" fontId="0" fillId="0" borderId="0" xfId="0" applyFill="1" applyAlignment="1">
      <alignment horizontal="centerContinuous"/>
    </xf>
    <xf numFmtId="49" fontId="9" fillId="0" borderId="12" xfId="0" applyNumberFormat="1" applyFont="1" applyBorder="1" applyAlignment="1" applyProtection="1">
      <alignment horizontal="centerContinuous" vertical="center"/>
    </xf>
    <xf numFmtId="171" fontId="9" fillId="0" borderId="12" xfId="6" applyNumberFormat="1" applyFont="1" applyBorder="1" applyAlignment="1" applyProtection="1">
      <alignment horizontal="centerContinuous" vertical="center"/>
      <protection locked="0"/>
    </xf>
    <xf numFmtId="171" fontId="9" fillId="0" borderId="12" xfId="6" applyNumberFormat="1" applyFont="1" applyFill="1" applyBorder="1" applyAlignment="1" applyProtection="1">
      <alignment horizontal="centerContinuous" vertical="center"/>
      <protection locked="0"/>
    </xf>
    <xf numFmtId="0" fontId="49" fillId="0" borderId="8" xfId="0" applyFont="1" applyBorder="1" applyAlignment="1" applyProtection="1">
      <alignment horizontal="center" vertical="center" wrapText="1"/>
    </xf>
    <xf numFmtId="49" fontId="3" fillId="0" borderId="8" xfId="0" applyNumberFormat="1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left" vertical="center" wrapText="1"/>
    </xf>
    <xf numFmtId="166" fontId="9" fillId="0" borderId="9" xfId="6" applyNumberFormat="1" applyFont="1" applyBorder="1" applyAlignment="1" applyProtection="1">
      <alignment horizontal="right" vertical="center"/>
      <protection locked="0"/>
    </xf>
    <xf numFmtId="164" fontId="9" fillId="0" borderId="1" xfId="6" applyNumberFormat="1" applyFont="1" applyBorder="1" applyAlignment="1" applyProtection="1">
      <alignment horizontal="right" vertical="center"/>
      <protection locked="0"/>
    </xf>
    <xf numFmtId="169" fontId="41" fillId="0" borderId="1" xfId="0" applyNumberFormat="1" applyFont="1" applyFill="1" applyBorder="1" applyAlignment="1" applyProtection="1">
      <alignment horizontal="right" vertical="center"/>
      <protection locked="0"/>
    </xf>
    <xf numFmtId="49" fontId="9" fillId="0" borderId="10" xfId="0" applyNumberFormat="1" applyFont="1" applyBorder="1" applyAlignment="1" applyProtection="1">
      <alignment horizontal="center" vertical="center"/>
    </xf>
    <xf numFmtId="0" fontId="14" fillId="0" borderId="9" xfId="0" applyFont="1" applyBorder="1" applyAlignment="1" applyProtection="1">
      <alignment horizontal="left" vertical="center" wrapText="1"/>
    </xf>
    <xf numFmtId="0" fontId="14" fillId="0" borderId="6" xfId="0" applyFont="1" applyBorder="1" applyAlignment="1" applyProtection="1">
      <alignment horizontal="left" vertical="center" wrapText="1"/>
    </xf>
    <xf numFmtId="164" fontId="9" fillId="0" borderId="6" xfId="6" applyNumberFormat="1" applyFont="1" applyBorder="1" applyAlignment="1" applyProtection="1">
      <alignment horizontal="right" vertical="center"/>
      <protection locked="0"/>
    </xf>
    <xf numFmtId="0" fontId="19" fillId="0" borderId="0" xfId="0" applyFont="1" applyAlignment="1" applyProtection="1">
      <alignment horizontal="left" vertical="center"/>
      <protection locked="0"/>
    </xf>
    <xf numFmtId="0" fontId="29" fillId="0" borderId="0" xfId="0" applyFont="1" applyAlignment="1" applyProtection="1">
      <alignment vertical="center"/>
      <protection locked="0"/>
    </xf>
    <xf numFmtId="169" fontId="9" fillId="0" borderId="11" xfId="0" applyNumberFormat="1" applyFont="1" applyBorder="1" applyAlignment="1" applyProtection="1">
      <alignment horizontal="right" vertical="center"/>
      <protection locked="0"/>
    </xf>
    <xf numFmtId="0" fontId="3" fillId="0" borderId="0" xfId="0" applyFont="1" applyAlignment="1" applyProtection="1">
      <alignment horizontal="left" vertical="center" indent="10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Protection="1">
      <protection locked="0"/>
    </xf>
    <xf numFmtId="0" fontId="14" fillId="0" borderId="0" xfId="0" applyFont="1" applyAlignment="1" applyProtection="1">
      <alignment horizontal="left"/>
      <protection locked="0"/>
    </xf>
  </cellXfs>
  <cellStyles count="13">
    <cellStyle name="Обычный" xfId="0" builtinId="0"/>
    <cellStyle name="Обычный_##_5F" xfId="9"/>
    <cellStyle name="Обычный_1ф_1р_##_1F" xfId="1"/>
    <cellStyle name="Обычный_1ф_1р_##_1F 2" xfId="11"/>
    <cellStyle name="Обычный_1ф_6p" xfId="2"/>
    <cellStyle name="Обычный_4_ДП 2" xfId="4"/>
    <cellStyle name="Обычный_4_ДП_##_FR" xfId="3"/>
    <cellStyle name="Обычный_4_ДП_##_FR 2" xfId="12"/>
    <cellStyle name="Обычный_work_1_##_FR" xfId="5"/>
    <cellStyle name="Обычный_БС 2" xfId="8"/>
    <cellStyle name="Обычный_БС_2004" xfId="6"/>
    <cellStyle name="Обычный_БС_2004 2" xfId="7"/>
    <cellStyle name="Обычный_ТАБЛИЦА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11_fk-9%20&#1084;-&#1094;&#1077;&#1074;%202020&#1075;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н"/>
      <sheetName val="1"/>
      <sheetName val="1р"/>
      <sheetName val="090"/>
      <sheetName val="100"/>
      <sheetName val="190"/>
      <sheetName val="2"/>
      <sheetName val="См"/>
      <sheetName val="Тп"/>
      <sheetName val="Пл"/>
      <sheetName val="Н1"/>
      <sheetName val="Н2"/>
      <sheetName val="Н3"/>
      <sheetName val="Н4"/>
      <sheetName val="Н5"/>
      <sheetName val="2Ад"/>
      <sheetName val="2Ак"/>
      <sheetName val="2Ав"/>
      <sheetName val="Пд"/>
      <sheetName val="Пк"/>
      <sheetName val="1к"/>
      <sheetName val="01"/>
      <sheetName val="03,01"/>
      <sheetName val="04"/>
      <sheetName val="0610"/>
      <sheetName val="0620"/>
      <sheetName val="0630"/>
      <sheetName val="0640"/>
      <sheetName val="0690"/>
      <sheetName val="07"/>
      <sheetName val="08"/>
      <sheetName val="0910_40"/>
      <sheetName val="0950_90"/>
      <sheetName val="10"/>
      <sheetName val="10_28"/>
      <sheetName val="10_29"/>
      <sheetName val="31"/>
      <sheetName val="32"/>
      <sheetName val="40"/>
      <sheetName val="41"/>
      <sheetName val="43"/>
      <sheetName val="46"/>
      <sheetName val="4810"/>
      <sheetName val="4820"/>
      <sheetName val="4830"/>
      <sheetName val="4840"/>
      <sheetName val="4850_90"/>
      <sheetName val="58"/>
      <sheetName val="60"/>
      <sheetName val="61"/>
      <sheetName val="6210_30"/>
      <sheetName val="6250_90"/>
      <sheetName val="63"/>
      <sheetName val="6610"/>
      <sheetName val="6620"/>
      <sheetName val="6630"/>
      <sheetName val="68"/>
      <sheetName val="6950"/>
      <sheetName val="6910_90"/>
      <sheetName val="70"/>
      <sheetName val="71"/>
      <sheetName val="7210_30"/>
      <sheetName val="7250_90"/>
      <sheetName val="73"/>
      <sheetName val="78"/>
      <sheetName val="79"/>
      <sheetName val="83"/>
      <sheetName val="84"/>
      <sheetName val="85"/>
      <sheetName val="86"/>
      <sheetName val="88"/>
      <sheetName val="2к"/>
      <sheetName val="Ф2"/>
      <sheetName val="2гр"/>
      <sheetName val="Смк"/>
      <sheetName val="4"/>
      <sheetName val="4гр"/>
      <sheetName val="5"/>
      <sheetName val="2М"/>
      <sheetName val="2Мп"/>
      <sheetName val="кредит"/>
      <sheetName val="обх"/>
    </sheetNames>
    <sheetDataSet>
      <sheetData sheetId="0">
        <row r="1">
          <cell r="A1" t="str">
            <v xml:space="preserve">11 УП «Талимарджанская ТЭС» </v>
          </cell>
          <cell r="D1" t="str">
            <v>на 1 октября 2020 года</v>
          </cell>
          <cell r="J1" t="str">
            <v xml:space="preserve">11 УП «Талимарджанская ТЭС» </v>
          </cell>
        </row>
      </sheetData>
      <sheetData sheetId="1">
        <row r="9">
          <cell r="C9">
            <v>6051177518</v>
          </cell>
          <cell r="D9">
            <v>6051974329</v>
          </cell>
        </row>
        <row r="10">
          <cell r="C10">
            <v>1850168011</v>
          </cell>
          <cell r="D10">
            <v>2078954890</v>
          </cell>
        </row>
        <row r="11">
          <cell r="C11">
            <v>4201009507</v>
          </cell>
          <cell r="D11">
            <v>3973019439</v>
          </cell>
        </row>
        <row r="13">
          <cell r="C13">
            <v>4604918209</v>
          </cell>
          <cell r="D13">
            <v>4432233777</v>
          </cell>
        </row>
        <row r="15">
          <cell r="C15">
            <v>4604918209</v>
          </cell>
          <cell r="D15">
            <v>4432233777</v>
          </cell>
        </row>
        <row r="16">
          <cell r="C16">
            <v>7440478</v>
          </cell>
          <cell r="D16">
            <v>10184155</v>
          </cell>
        </row>
        <row r="17">
          <cell r="C17">
            <v>7440478</v>
          </cell>
          <cell r="D17">
            <v>7440478</v>
          </cell>
        </row>
        <row r="19">
          <cell r="D19">
            <v>2743677</v>
          </cell>
        </row>
        <row r="22">
          <cell r="C22">
            <v>0</v>
          </cell>
          <cell r="D22">
            <v>0</v>
          </cell>
        </row>
        <row r="23">
          <cell r="C23">
            <v>8188311</v>
          </cell>
          <cell r="D23">
            <v>21217590</v>
          </cell>
        </row>
        <row r="24">
          <cell r="C24">
            <v>2467062</v>
          </cell>
          <cell r="D24">
            <v>2204712</v>
          </cell>
        </row>
        <row r="26">
          <cell r="C26">
            <v>8824023567</v>
          </cell>
          <cell r="D26">
            <v>8438859673</v>
          </cell>
        </row>
        <row r="28">
          <cell r="C28">
            <v>56272015</v>
          </cell>
          <cell r="D28">
            <v>70147474</v>
          </cell>
        </row>
        <row r="29">
          <cell r="C29">
            <v>56272015</v>
          </cell>
          <cell r="D29">
            <v>70147474</v>
          </cell>
        </row>
        <row r="33">
          <cell r="D33">
            <v>11018</v>
          </cell>
        </row>
        <row r="35">
          <cell r="C35">
            <v>647366420</v>
          </cell>
          <cell r="D35">
            <v>719868314</v>
          </cell>
        </row>
        <row r="37">
          <cell r="C37">
            <v>621361668</v>
          </cell>
          <cell r="D37">
            <v>468826747</v>
          </cell>
        </row>
        <row r="39">
          <cell r="C39">
            <v>13497467</v>
          </cell>
          <cell r="D39">
            <v>6663638</v>
          </cell>
        </row>
        <row r="40">
          <cell r="C40">
            <v>65278</v>
          </cell>
          <cell r="D40">
            <v>72116</v>
          </cell>
        </row>
        <row r="41">
          <cell r="C41">
            <v>1440641</v>
          </cell>
          <cell r="D41">
            <v>184527848</v>
          </cell>
        </row>
        <row r="42">
          <cell r="C42">
            <v>1265882</v>
          </cell>
          <cell r="D42">
            <v>953132</v>
          </cell>
        </row>
        <row r="43">
          <cell r="C43">
            <v>1827</v>
          </cell>
          <cell r="D43">
            <v>155822</v>
          </cell>
        </row>
        <row r="46">
          <cell r="C46">
            <v>9733657</v>
          </cell>
          <cell r="D46">
            <v>58669011</v>
          </cell>
        </row>
        <row r="47">
          <cell r="C47">
            <v>88764253</v>
          </cell>
          <cell r="D47">
            <v>32892593</v>
          </cell>
        </row>
        <row r="48">
          <cell r="C48">
            <v>1</v>
          </cell>
        </row>
        <row r="49">
          <cell r="C49">
            <v>12771932</v>
          </cell>
          <cell r="D49">
            <v>23434682</v>
          </cell>
        </row>
        <row r="51">
          <cell r="C51">
            <v>75992320</v>
          </cell>
          <cell r="D51">
            <v>9457911</v>
          </cell>
        </row>
        <row r="52">
          <cell r="C52">
            <v>3493682</v>
          </cell>
          <cell r="D52">
            <v>3493682</v>
          </cell>
        </row>
        <row r="54">
          <cell r="C54">
            <v>795896370</v>
          </cell>
          <cell r="D54">
            <v>826413081</v>
          </cell>
        </row>
        <row r="55">
          <cell r="C55">
            <v>9619919937</v>
          </cell>
          <cell r="D55">
            <v>9265272754</v>
          </cell>
        </row>
        <row r="58">
          <cell r="C58">
            <v>141907750</v>
          </cell>
          <cell r="D58">
            <v>141907750</v>
          </cell>
        </row>
        <row r="60">
          <cell r="C60">
            <v>2174043098</v>
          </cell>
          <cell r="D60">
            <v>2176688556</v>
          </cell>
        </row>
        <row r="62">
          <cell r="C62">
            <v>-165880664</v>
          </cell>
          <cell r="D62">
            <v>-1069063803</v>
          </cell>
        </row>
        <row r="63">
          <cell r="C63">
            <v>7801196</v>
          </cell>
          <cell r="D63">
            <v>7801196</v>
          </cell>
        </row>
        <row r="65">
          <cell r="C65">
            <v>2157871380</v>
          </cell>
          <cell r="D65">
            <v>1257333699</v>
          </cell>
        </row>
        <row r="67">
          <cell r="C67">
            <v>7367979556</v>
          </cell>
          <cell r="D67">
            <v>7878041255</v>
          </cell>
        </row>
        <row r="68">
          <cell r="C68">
            <v>54626858</v>
          </cell>
          <cell r="D68">
            <v>59301784</v>
          </cell>
        </row>
        <row r="76">
          <cell r="C76">
            <v>4930293998</v>
          </cell>
          <cell r="D76">
            <v>5269165478</v>
          </cell>
        </row>
        <row r="77">
          <cell r="C77">
            <v>2383058700</v>
          </cell>
          <cell r="D77">
            <v>2549573993</v>
          </cell>
        </row>
        <row r="78">
          <cell r="C78">
            <v>54626858</v>
          </cell>
          <cell r="D78">
            <v>59301784</v>
          </cell>
        </row>
        <row r="79">
          <cell r="C79">
            <v>94069001</v>
          </cell>
          <cell r="D79">
            <v>129897800</v>
          </cell>
        </row>
        <row r="80">
          <cell r="C80">
            <v>94069001</v>
          </cell>
          <cell r="D80">
            <v>64524108</v>
          </cell>
        </row>
        <row r="82">
          <cell r="C82">
            <v>37809509</v>
          </cell>
          <cell r="D82">
            <v>9805228</v>
          </cell>
        </row>
        <row r="84">
          <cell r="C84">
            <v>999935</v>
          </cell>
          <cell r="D84">
            <v>20343</v>
          </cell>
        </row>
        <row r="88">
          <cell r="C88">
            <v>136133</v>
          </cell>
          <cell r="D88">
            <v>121521</v>
          </cell>
        </row>
        <row r="89">
          <cell r="C89">
            <v>3855518</v>
          </cell>
          <cell r="D89">
            <v>15837747</v>
          </cell>
        </row>
        <row r="91">
          <cell r="C91">
            <v>1477956</v>
          </cell>
          <cell r="D91">
            <v>490741</v>
          </cell>
        </row>
        <row r="93">
          <cell r="C93">
            <v>2449318</v>
          </cell>
          <cell r="D93">
            <v>2719730</v>
          </cell>
        </row>
        <row r="94">
          <cell r="D94">
            <v>0</v>
          </cell>
        </row>
        <row r="96">
          <cell r="D96">
            <v>65373692</v>
          </cell>
        </row>
        <row r="97">
          <cell r="C97">
            <v>47340632</v>
          </cell>
          <cell r="D97">
            <v>35528798</v>
          </cell>
        </row>
        <row r="98">
          <cell r="C98">
            <v>7462048557</v>
          </cell>
          <cell r="D98">
            <v>8007939055</v>
          </cell>
        </row>
        <row r="99">
          <cell r="C99">
            <v>9619919937</v>
          </cell>
          <cell r="D99">
            <v>9265272754</v>
          </cell>
        </row>
        <row r="117">
          <cell r="C117">
            <v>67693762</v>
          </cell>
        </row>
        <row r="118">
          <cell r="C118">
            <v>8860718</v>
          </cell>
          <cell r="D118">
            <v>8432496</v>
          </cell>
        </row>
      </sheetData>
      <sheetData sheetId="2"/>
      <sheetData sheetId="3"/>
      <sheetData sheetId="4"/>
      <sheetData sheetId="5"/>
      <sheetData sheetId="6">
        <row r="53">
          <cell r="E53">
            <v>0</v>
          </cell>
          <cell r="F53">
            <v>903183139</v>
          </cell>
        </row>
        <row r="80">
          <cell r="F80">
            <v>1156980</v>
          </cell>
        </row>
      </sheetData>
      <sheetData sheetId="7">
        <row r="35">
          <cell r="D35">
            <v>1269944888</v>
          </cell>
          <cell r="E35">
            <v>233439507.396</v>
          </cell>
          <cell r="F35">
            <v>87577</v>
          </cell>
          <cell r="G35">
            <v>17061846</v>
          </cell>
          <cell r="H35">
            <v>216290084.396</v>
          </cell>
        </row>
        <row r="40">
          <cell r="L40">
            <v>0</v>
          </cell>
        </row>
      </sheetData>
      <sheetData sheetId="8">
        <row r="7">
          <cell r="G7">
            <v>1611742014</v>
          </cell>
        </row>
        <row r="18">
          <cell r="G18">
            <v>2013027</v>
          </cell>
        </row>
      </sheetData>
      <sheetData sheetId="9"/>
      <sheetData sheetId="10">
        <row r="16">
          <cell r="C16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9">
          <cell r="C9">
            <v>7440478</v>
          </cell>
          <cell r="O9">
            <v>7440478</v>
          </cell>
        </row>
      </sheetData>
      <sheetData sheetId="25">
        <row r="9">
          <cell r="C9">
            <v>0</v>
          </cell>
          <cell r="K9">
            <v>0</v>
          </cell>
        </row>
      </sheetData>
      <sheetData sheetId="26">
        <row r="9">
          <cell r="C9">
            <v>0</v>
          </cell>
          <cell r="K9">
            <v>2743677</v>
          </cell>
        </row>
      </sheetData>
      <sheetData sheetId="27">
        <row r="9">
          <cell r="C9">
            <v>0</v>
          </cell>
          <cell r="K9">
            <v>0</v>
          </cell>
        </row>
      </sheetData>
      <sheetData sheetId="28">
        <row r="9">
          <cell r="C9">
            <v>0</v>
          </cell>
          <cell r="N9">
            <v>0</v>
          </cell>
        </row>
      </sheetData>
      <sheetData sheetId="29"/>
      <sheetData sheetId="30"/>
      <sheetData sheetId="31">
        <row r="9">
          <cell r="C9">
            <v>2467062</v>
          </cell>
          <cell r="P9">
            <v>2204712</v>
          </cell>
        </row>
      </sheetData>
      <sheetData sheetId="32">
        <row r="9">
          <cell r="C9">
            <v>0</v>
          </cell>
          <cell r="M9">
            <v>0</v>
          </cell>
        </row>
      </sheetData>
      <sheetData sheetId="33"/>
      <sheetData sheetId="34"/>
      <sheetData sheetId="35"/>
      <sheetData sheetId="36">
        <row r="9">
          <cell r="C9">
            <v>0</v>
          </cell>
          <cell r="G9">
            <v>11018</v>
          </cell>
        </row>
      </sheetData>
      <sheetData sheetId="37">
        <row r="9">
          <cell r="C9">
            <v>0</v>
          </cell>
          <cell r="G9">
            <v>0</v>
          </cell>
        </row>
      </sheetData>
      <sheetData sheetId="38">
        <row r="9">
          <cell r="C9">
            <v>621361668</v>
          </cell>
          <cell r="F9">
            <v>468826747</v>
          </cell>
        </row>
      </sheetData>
      <sheetData sheetId="39">
        <row r="9">
          <cell r="C9">
            <v>0</v>
          </cell>
          <cell r="D9">
            <v>13497467</v>
          </cell>
          <cell r="E9">
            <v>0</v>
          </cell>
          <cell r="F9">
            <v>6663638</v>
          </cell>
        </row>
      </sheetData>
      <sheetData sheetId="40">
        <row r="9">
          <cell r="C9">
            <v>1440641</v>
          </cell>
          <cell r="H9">
            <v>184527848</v>
          </cell>
        </row>
      </sheetData>
      <sheetData sheetId="41">
        <row r="9">
          <cell r="C9">
            <v>0</v>
          </cell>
          <cell r="F9">
            <v>0</v>
          </cell>
        </row>
      </sheetData>
      <sheetData sheetId="42">
        <row r="9">
          <cell r="C9">
            <v>0</v>
          </cell>
          <cell r="D9">
            <v>0</v>
          </cell>
        </row>
      </sheetData>
      <sheetData sheetId="43">
        <row r="9">
          <cell r="C9">
            <v>0</v>
          </cell>
          <cell r="D9">
            <v>0</v>
          </cell>
        </row>
      </sheetData>
      <sheetData sheetId="44">
        <row r="9">
          <cell r="C9">
            <v>0</v>
          </cell>
          <cell r="D9">
            <v>0</v>
          </cell>
        </row>
      </sheetData>
      <sheetData sheetId="45">
        <row r="9">
          <cell r="C9">
            <v>0</v>
          </cell>
          <cell r="D9">
            <v>0</v>
          </cell>
        </row>
      </sheetData>
      <sheetData sheetId="46">
        <row r="9">
          <cell r="C9">
            <v>0</v>
          </cell>
          <cell r="D9">
            <v>0</v>
          </cell>
          <cell r="E9">
            <v>9733657</v>
          </cell>
          <cell r="F9">
            <v>0</v>
          </cell>
          <cell r="G9">
            <v>287419</v>
          </cell>
          <cell r="H9">
            <v>58381592</v>
          </cell>
        </row>
      </sheetData>
      <sheetData sheetId="47">
        <row r="9">
          <cell r="C9">
            <v>3493682</v>
          </cell>
          <cell r="G9">
            <v>3493682</v>
          </cell>
        </row>
      </sheetData>
      <sheetData sheetId="48">
        <row r="9">
          <cell r="C9">
            <v>37809509</v>
          </cell>
          <cell r="F9">
            <v>9805228</v>
          </cell>
        </row>
      </sheetData>
      <sheetData sheetId="49">
        <row r="9">
          <cell r="C9">
            <v>0</v>
          </cell>
          <cell r="D9">
            <v>999935</v>
          </cell>
          <cell r="E9">
            <v>0</v>
          </cell>
          <cell r="F9">
            <v>20343</v>
          </cell>
        </row>
      </sheetData>
      <sheetData sheetId="50">
        <row r="9">
          <cell r="C9">
            <v>0</v>
          </cell>
          <cell r="G9">
            <v>0</v>
          </cell>
        </row>
      </sheetData>
      <sheetData sheetId="51">
        <row r="9">
          <cell r="C9">
            <v>0</v>
          </cell>
          <cell r="F9">
            <v>0</v>
          </cell>
        </row>
      </sheetData>
      <sheetData sheetId="52">
        <row r="9">
          <cell r="C9">
            <v>136133</v>
          </cell>
          <cell r="G9">
            <v>121521</v>
          </cell>
        </row>
      </sheetData>
      <sheetData sheetId="53">
        <row r="9">
          <cell r="C9">
            <v>0</v>
          </cell>
          <cell r="F9">
            <v>0</v>
          </cell>
        </row>
      </sheetData>
      <sheetData sheetId="54">
        <row r="9">
          <cell r="C9">
            <v>0</v>
          </cell>
          <cell r="F9">
            <v>0</v>
          </cell>
        </row>
      </sheetData>
      <sheetData sheetId="55">
        <row r="9">
          <cell r="C9">
            <v>0</v>
          </cell>
          <cell r="F9">
            <v>0</v>
          </cell>
        </row>
      </sheetData>
      <sheetData sheetId="56">
        <row r="9">
          <cell r="C9">
            <v>0</v>
          </cell>
          <cell r="D9">
            <v>0</v>
          </cell>
        </row>
      </sheetData>
      <sheetData sheetId="57">
        <row r="9">
          <cell r="C9">
            <v>0</v>
          </cell>
          <cell r="D9">
            <v>65373692</v>
          </cell>
        </row>
      </sheetData>
      <sheetData sheetId="58">
        <row r="9">
          <cell r="C9">
            <v>47340632</v>
          </cell>
          <cell r="K9">
            <v>35528798</v>
          </cell>
        </row>
      </sheetData>
      <sheetData sheetId="59">
        <row r="9">
          <cell r="C9">
            <v>0</v>
          </cell>
          <cell r="D9">
            <v>0</v>
          </cell>
        </row>
      </sheetData>
      <sheetData sheetId="60">
        <row r="9">
          <cell r="D9">
            <v>0</v>
          </cell>
          <cell r="F9">
            <v>0</v>
          </cell>
        </row>
      </sheetData>
      <sheetData sheetId="61">
        <row r="9">
          <cell r="C9">
            <v>0</v>
          </cell>
          <cell r="D9">
            <v>0</v>
          </cell>
        </row>
      </sheetData>
      <sheetData sheetId="62">
        <row r="9">
          <cell r="F9">
            <v>0</v>
          </cell>
        </row>
      </sheetData>
      <sheetData sheetId="63">
        <row r="9">
          <cell r="C9">
            <v>0</v>
          </cell>
          <cell r="D9">
            <v>0</v>
          </cell>
        </row>
      </sheetData>
      <sheetData sheetId="64">
        <row r="9">
          <cell r="C9">
            <v>2383058700</v>
          </cell>
          <cell r="D9">
            <v>2549573993</v>
          </cell>
        </row>
      </sheetData>
      <sheetData sheetId="65">
        <row r="9">
          <cell r="C9">
            <v>54626858</v>
          </cell>
          <cell r="F9">
            <v>59301784</v>
          </cell>
        </row>
      </sheetData>
      <sheetData sheetId="66">
        <row r="9">
          <cell r="C9">
            <v>141907750</v>
          </cell>
          <cell r="U9">
            <v>141907750</v>
          </cell>
        </row>
      </sheetData>
      <sheetData sheetId="67">
        <row r="9">
          <cell r="C9">
            <v>0</v>
          </cell>
          <cell r="L9">
            <v>0</v>
          </cell>
        </row>
      </sheetData>
      <sheetData sheetId="68">
        <row r="9">
          <cell r="C9">
            <v>2174043098</v>
          </cell>
          <cell r="M9">
            <v>2176688556</v>
          </cell>
        </row>
      </sheetData>
      <sheetData sheetId="69">
        <row r="9">
          <cell r="C9">
            <v>0</v>
          </cell>
          <cell r="J9">
            <v>0</v>
          </cell>
        </row>
      </sheetData>
      <sheetData sheetId="70">
        <row r="9">
          <cell r="C9">
            <v>7801196</v>
          </cell>
          <cell r="S9">
            <v>7801196</v>
          </cell>
        </row>
      </sheetData>
      <sheetData sheetId="71"/>
      <sheetData sheetId="72"/>
      <sheetData sheetId="73">
        <row r="11"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207080</v>
          </cell>
          <cell r="U11">
            <v>0</v>
          </cell>
          <cell r="V11">
            <v>14379166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</row>
      </sheetData>
      <sheetData sheetId="74"/>
      <sheetData sheetId="75"/>
      <sheetData sheetId="76"/>
      <sheetData sheetId="77"/>
      <sheetData sheetId="78"/>
      <sheetData sheetId="79"/>
      <sheetData sheetId="80"/>
      <sheetData sheetId="8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75"/>
  <sheetViews>
    <sheetView workbookViewId="0">
      <selection sqref="A1:XFD1048576"/>
    </sheetView>
  </sheetViews>
  <sheetFormatPr defaultRowHeight="15"/>
  <cols>
    <col min="1" max="1" width="47.28515625" style="3" customWidth="1"/>
    <col min="2" max="2" width="4.7109375" style="3" customWidth="1"/>
    <col min="3" max="6" width="14.7109375" style="3" customWidth="1"/>
    <col min="7" max="8" width="13.7109375" style="3" customWidth="1"/>
    <col min="9" max="9" width="6.7109375" customWidth="1"/>
    <col min="10" max="256" width="9.140625" style="3"/>
    <col min="257" max="257" width="47.28515625" style="3" customWidth="1"/>
    <col min="258" max="258" width="4.7109375" style="3" customWidth="1"/>
    <col min="259" max="262" width="14.7109375" style="3" customWidth="1"/>
    <col min="263" max="264" width="13.7109375" style="3" customWidth="1"/>
    <col min="265" max="265" width="6.7109375" style="3" customWidth="1"/>
    <col min="266" max="512" width="9.140625" style="3"/>
    <col min="513" max="513" width="47.28515625" style="3" customWidth="1"/>
    <col min="514" max="514" width="4.7109375" style="3" customWidth="1"/>
    <col min="515" max="518" width="14.7109375" style="3" customWidth="1"/>
    <col min="519" max="520" width="13.7109375" style="3" customWidth="1"/>
    <col min="521" max="521" width="6.7109375" style="3" customWidth="1"/>
    <col min="522" max="768" width="9.140625" style="3"/>
    <col min="769" max="769" width="47.28515625" style="3" customWidth="1"/>
    <col min="770" max="770" width="4.7109375" style="3" customWidth="1"/>
    <col min="771" max="774" width="14.7109375" style="3" customWidth="1"/>
    <col min="775" max="776" width="13.7109375" style="3" customWidth="1"/>
    <col min="777" max="777" width="6.7109375" style="3" customWidth="1"/>
    <col min="778" max="1024" width="9.140625" style="3"/>
    <col min="1025" max="1025" width="47.28515625" style="3" customWidth="1"/>
    <col min="1026" max="1026" width="4.7109375" style="3" customWidth="1"/>
    <col min="1027" max="1030" width="14.7109375" style="3" customWidth="1"/>
    <col min="1031" max="1032" width="13.7109375" style="3" customWidth="1"/>
    <col min="1033" max="1033" width="6.7109375" style="3" customWidth="1"/>
    <col min="1034" max="1280" width="9.140625" style="3"/>
    <col min="1281" max="1281" width="47.28515625" style="3" customWidth="1"/>
    <col min="1282" max="1282" width="4.7109375" style="3" customWidth="1"/>
    <col min="1283" max="1286" width="14.7109375" style="3" customWidth="1"/>
    <col min="1287" max="1288" width="13.7109375" style="3" customWidth="1"/>
    <col min="1289" max="1289" width="6.7109375" style="3" customWidth="1"/>
    <col min="1290" max="1536" width="9.140625" style="3"/>
    <col min="1537" max="1537" width="47.28515625" style="3" customWidth="1"/>
    <col min="1538" max="1538" width="4.7109375" style="3" customWidth="1"/>
    <col min="1539" max="1542" width="14.7109375" style="3" customWidth="1"/>
    <col min="1543" max="1544" width="13.7109375" style="3" customWidth="1"/>
    <col min="1545" max="1545" width="6.7109375" style="3" customWidth="1"/>
    <col min="1546" max="1792" width="9.140625" style="3"/>
    <col min="1793" max="1793" width="47.28515625" style="3" customWidth="1"/>
    <col min="1794" max="1794" width="4.7109375" style="3" customWidth="1"/>
    <col min="1795" max="1798" width="14.7109375" style="3" customWidth="1"/>
    <col min="1799" max="1800" width="13.7109375" style="3" customWidth="1"/>
    <col min="1801" max="1801" width="6.7109375" style="3" customWidth="1"/>
    <col min="1802" max="2048" width="9.140625" style="3"/>
    <col min="2049" max="2049" width="47.28515625" style="3" customWidth="1"/>
    <col min="2050" max="2050" width="4.7109375" style="3" customWidth="1"/>
    <col min="2051" max="2054" width="14.7109375" style="3" customWidth="1"/>
    <col min="2055" max="2056" width="13.7109375" style="3" customWidth="1"/>
    <col min="2057" max="2057" width="6.7109375" style="3" customWidth="1"/>
    <col min="2058" max="2304" width="9.140625" style="3"/>
    <col min="2305" max="2305" width="47.28515625" style="3" customWidth="1"/>
    <col min="2306" max="2306" width="4.7109375" style="3" customWidth="1"/>
    <col min="2307" max="2310" width="14.7109375" style="3" customWidth="1"/>
    <col min="2311" max="2312" width="13.7109375" style="3" customWidth="1"/>
    <col min="2313" max="2313" width="6.7109375" style="3" customWidth="1"/>
    <col min="2314" max="2560" width="9.140625" style="3"/>
    <col min="2561" max="2561" width="47.28515625" style="3" customWidth="1"/>
    <col min="2562" max="2562" width="4.7109375" style="3" customWidth="1"/>
    <col min="2563" max="2566" width="14.7109375" style="3" customWidth="1"/>
    <col min="2567" max="2568" width="13.7109375" style="3" customWidth="1"/>
    <col min="2569" max="2569" width="6.7109375" style="3" customWidth="1"/>
    <col min="2570" max="2816" width="9.140625" style="3"/>
    <col min="2817" max="2817" width="47.28515625" style="3" customWidth="1"/>
    <col min="2818" max="2818" width="4.7109375" style="3" customWidth="1"/>
    <col min="2819" max="2822" width="14.7109375" style="3" customWidth="1"/>
    <col min="2823" max="2824" width="13.7109375" style="3" customWidth="1"/>
    <col min="2825" max="2825" width="6.7109375" style="3" customWidth="1"/>
    <col min="2826" max="3072" width="9.140625" style="3"/>
    <col min="3073" max="3073" width="47.28515625" style="3" customWidth="1"/>
    <col min="3074" max="3074" width="4.7109375" style="3" customWidth="1"/>
    <col min="3075" max="3078" width="14.7109375" style="3" customWidth="1"/>
    <col min="3079" max="3080" width="13.7109375" style="3" customWidth="1"/>
    <col min="3081" max="3081" width="6.7109375" style="3" customWidth="1"/>
    <col min="3082" max="3328" width="9.140625" style="3"/>
    <col min="3329" max="3329" width="47.28515625" style="3" customWidth="1"/>
    <col min="3330" max="3330" width="4.7109375" style="3" customWidth="1"/>
    <col min="3331" max="3334" width="14.7109375" style="3" customWidth="1"/>
    <col min="3335" max="3336" width="13.7109375" style="3" customWidth="1"/>
    <col min="3337" max="3337" width="6.7109375" style="3" customWidth="1"/>
    <col min="3338" max="3584" width="9.140625" style="3"/>
    <col min="3585" max="3585" width="47.28515625" style="3" customWidth="1"/>
    <col min="3586" max="3586" width="4.7109375" style="3" customWidth="1"/>
    <col min="3587" max="3590" width="14.7109375" style="3" customWidth="1"/>
    <col min="3591" max="3592" width="13.7109375" style="3" customWidth="1"/>
    <col min="3593" max="3593" width="6.7109375" style="3" customWidth="1"/>
    <col min="3594" max="3840" width="9.140625" style="3"/>
    <col min="3841" max="3841" width="47.28515625" style="3" customWidth="1"/>
    <col min="3842" max="3842" width="4.7109375" style="3" customWidth="1"/>
    <col min="3843" max="3846" width="14.7109375" style="3" customWidth="1"/>
    <col min="3847" max="3848" width="13.7109375" style="3" customWidth="1"/>
    <col min="3849" max="3849" width="6.7109375" style="3" customWidth="1"/>
    <col min="3850" max="4096" width="9.140625" style="3"/>
    <col min="4097" max="4097" width="47.28515625" style="3" customWidth="1"/>
    <col min="4098" max="4098" width="4.7109375" style="3" customWidth="1"/>
    <col min="4099" max="4102" width="14.7109375" style="3" customWidth="1"/>
    <col min="4103" max="4104" width="13.7109375" style="3" customWidth="1"/>
    <col min="4105" max="4105" width="6.7109375" style="3" customWidth="1"/>
    <col min="4106" max="4352" width="9.140625" style="3"/>
    <col min="4353" max="4353" width="47.28515625" style="3" customWidth="1"/>
    <col min="4354" max="4354" width="4.7109375" style="3" customWidth="1"/>
    <col min="4355" max="4358" width="14.7109375" style="3" customWidth="1"/>
    <col min="4359" max="4360" width="13.7109375" style="3" customWidth="1"/>
    <col min="4361" max="4361" width="6.7109375" style="3" customWidth="1"/>
    <col min="4362" max="4608" width="9.140625" style="3"/>
    <col min="4609" max="4609" width="47.28515625" style="3" customWidth="1"/>
    <col min="4610" max="4610" width="4.7109375" style="3" customWidth="1"/>
    <col min="4611" max="4614" width="14.7109375" style="3" customWidth="1"/>
    <col min="4615" max="4616" width="13.7109375" style="3" customWidth="1"/>
    <col min="4617" max="4617" width="6.7109375" style="3" customWidth="1"/>
    <col min="4618" max="4864" width="9.140625" style="3"/>
    <col min="4865" max="4865" width="47.28515625" style="3" customWidth="1"/>
    <col min="4866" max="4866" width="4.7109375" style="3" customWidth="1"/>
    <col min="4867" max="4870" width="14.7109375" style="3" customWidth="1"/>
    <col min="4871" max="4872" width="13.7109375" style="3" customWidth="1"/>
    <col min="4873" max="4873" width="6.7109375" style="3" customWidth="1"/>
    <col min="4874" max="5120" width="9.140625" style="3"/>
    <col min="5121" max="5121" width="47.28515625" style="3" customWidth="1"/>
    <col min="5122" max="5122" width="4.7109375" style="3" customWidth="1"/>
    <col min="5123" max="5126" width="14.7109375" style="3" customWidth="1"/>
    <col min="5127" max="5128" width="13.7109375" style="3" customWidth="1"/>
    <col min="5129" max="5129" width="6.7109375" style="3" customWidth="1"/>
    <col min="5130" max="5376" width="9.140625" style="3"/>
    <col min="5377" max="5377" width="47.28515625" style="3" customWidth="1"/>
    <col min="5378" max="5378" width="4.7109375" style="3" customWidth="1"/>
    <col min="5379" max="5382" width="14.7109375" style="3" customWidth="1"/>
    <col min="5383" max="5384" width="13.7109375" style="3" customWidth="1"/>
    <col min="5385" max="5385" width="6.7109375" style="3" customWidth="1"/>
    <col min="5386" max="5632" width="9.140625" style="3"/>
    <col min="5633" max="5633" width="47.28515625" style="3" customWidth="1"/>
    <col min="5634" max="5634" width="4.7109375" style="3" customWidth="1"/>
    <col min="5635" max="5638" width="14.7109375" style="3" customWidth="1"/>
    <col min="5639" max="5640" width="13.7109375" style="3" customWidth="1"/>
    <col min="5641" max="5641" width="6.7109375" style="3" customWidth="1"/>
    <col min="5642" max="5888" width="9.140625" style="3"/>
    <col min="5889" max="5889" width="47.28515625" style="3" customWidth="1"/>
    <col min="5890" max="5890" width="4.7109375" style="3" customWidth="1"/>
    <col min="5891" max="5894" width="14.7109375" style="3" customWidth="1"/>
    <col min="5895" max="5896" width="13.7109375" style="3" customWidth="1"/>
    <col min="5897" max="5897" width="6.7109375" style="3" customWidth="1"/>
    <col min="5898" max="6144" width="9.140625" style="3"/>
    <col min="6145" max="6145" width="47.28515625" style="3" customWidth="1"/>
    <col min="6146" max="6146" width="4.7109375" style="3" customWidth="1"/>
    <col min="6147" max="6150" width="14.7109375" style="3" customWidth="1"/>
    <col min="6151" max="6152" width="13.7109375" style="3" customWidth="1"/>
    <col min="6153" max="6153" width="6.7109375" style="3" customWidth="1"/>
    <col min="6154" max="6400" width="9.140625" style="3"/>
    <col min="6401" max="6401" width="47.28515625" style="3" customWidth="1"/>
    <col min="6402" max="6402" width="4.7109375" style="3" customWidth="1"/>
    <col min="6403" max="6406" width="14.7109375" style="3" customWidth="1"/>
    <col min="6407" max="6408" width="13.7109375" style="3" customWidth="1"/>
    <col min="6409" max="6409" width="6.7109375" style="3" customWidth="1"/>
    <col min="6410" max="6656" width="9.140625" style="3"/>
    <col min="6657" max="6657" width="47.28515625" style="3" customWidth="1"/>
    <col min="6658" max="6658" width="4.7109375" style="3" customWidth="1"/>
    <col min="6659" max="6662" width="14.7109375" style="3" customWidth="1"/>
    <col min="6663" max="6664" width="13.7109375" style="3" customWidth="1"/>
    <col min="6665" max="6665" width="6.7109375" style="3" customWidth="1"/>
    <col min="6666" max="6912" width="9.140625" style="3"/>
    <col min="6913" max="6913" width="47.28515625" style="3" customWidth="1"/>
    <col min="6914" max="6914" width="4.7109375" style="3" customWidth="1"/>
    <col min="6915" max="6918" width="14.7109375" style="3" customWidth="1"/>
    <col min="6919" max="6920" width="13.7109375" style="3" customWidth="1"/>
    <col min="6921" max="6921" width="6.7109375" style="3" customWidth="1"/>
    <col min="6922" max="7168" width="9.140625" style="3"/>
    <col min="7169" max="7169" width="47.28515625" style="3" customWidth="1"/>
    <col min="7170" max="7170" width="4.7109375" style="3" customWidth="1"/>
    <col min="7171" max="7174" width="14.7109375" style="3" customWidth="1"/>
    <col min="7175" max="7176" width="13.7109375" style="3" customWidth="1"/>
    <col min="7177" max="7177" width="6.7109375" style="3" customWidth="1"/>
    <col min="7178" max="7424" width="9.140625" style="3"/>
    <col min="7425" max="7425" width="47.28515625" style="3" customWidth="1"/>
    <col min="7426" max="7426" width="4.7109375" style="3" customWidth="1"/>
    <col min="7427" max="7430" width="14.7109375" style="3" customWidth="1"/>
    <col min="7431" max="7432" width="13.7109375" style="3" customWidth="1"/>
    <col min="7433" max="7433" width="6.7109375" style="3" customWidth="1"/>
    <col min="7434" max="7680" width="9.140625" style="3"/>
    <col min="7681" max="7681" width="47.28515625" style="3" customWidth="1"/>
    <col min="7682" max="7682" width="4.7109375" style="3" customWidth="1"/>
    <col min="7683" max="7686" width="14.7109375" style="3" customWidth="1"/>
    <col min="7687" max="7688" width="13.7109375" style="3" customWidth="1"/>
    <col min="7689" max="7689" width="6.7109375" style="3" customWidth="1"/>
    <col min="7690" max="7936" width="9.140625" style="3"/>
    <col min="7937" max="7937" width="47.28515625" style="3" customWidth="1"/>
    <col min="7938" max="7938" width="4.7109375" style="3" customWidth="1"/>
    <col min="7939" max="7942" width="14.7109375" style="3" customWidth="1"/>
    <col min="7943" max="7944" width="13.7109375" style="3" customWidth="1"/>
    <col min="7945" max="7945" width="6.7109375" style="3" customWidth="1"/>
    <col min="7946" max="8192" width="9.140625" style="3"/>
    <col min="8193" max="8193" width="47.28515625" style="3" customWidth="1"/>
    <col min="8194" max="8194" width="4.7109375" style="3" customWidth="1"/>
    <col min="8195" max="8198" width="14.7109375" style="3" customWidth="1"/>
    <col min="8199" max="8200" width="13.7109375" style="3" customWidth="1"/>
    <col min="8201" max="8201" width="6.7109375" style="3" customWidth="1"/>
    <col min="8202" max="8448" width="9.140625" style="3"/>
    <col min="8449" max="8449" width="47.28515625" style="3" customWidth="1"/>
    <col min="8450" max="8450" width="4.7109375" style="3" customWidth="1"/>
    <col min="8451" max="8454" width="14.7109375" style="3" customWidth="1"/>
    <col min="8455" max="8456" width="13.7109375" style="3" customWidth="1"/>
    <col min="8457" max="8457" width="6.7109375" style="3" customWidth="1"/>
    <col min="8458" max="8704" width="9.140625" style="3"/>
    <col min="8705" max="8705" width="47.28515625" style="3" customWidth="1"/>
    <col min="8706" max="8706" width="4.7109375" style="3" customWidth="1"/>
    <col min="8707" max="8710" width="14.7109375" style="3" customWidth="1"/>
    <col min="8711" max="8712" width="13.7109375" style="3" customWidth="1"/>
    <col min="8713" max="8713" width="6.7109375" style="3" customWidth="1"/>
    <col min="8714" max="8960" width="9.140625" style="3"/>
    <col min="8961" max="8961" width="47.28515625" style="3" customWidth="1"/>
    <col min="8962" max="8962" width="4.7109375" style="3" customWidth="1"/>
    <col min="8963" max="8966" width="14.7109375" style="3" customWidth="1"/>
    <col min="8967" max="8968" width="13.7109375" style="3" customWidth="1"/>
    <col min="8969" max="8969" width="6.7109375" style="3" customWidth="1"/>
    <col min="8970" max="9216" width="9.140625" style="3"/>
    <col min="9217" max="9217" width="47.28515625" style="3" customWidth="1"/>
    <col min="9218" max="9218" width="4.7109375" style="3" customWidth="1"/>
    <col min="9219" max="9222" width="14.7109375" style="3" customWidth="1"/>
    <col min="9223" max="9224" width="13.7109375" style="3" customWidth="1"/>
    <col min="9225" max="9225" width="6.7109375" style="3" customWidth="1"/>
    <col min="9226" max="9472" width="9.140625" style="3"/>
    <col min="9473" max="9473" width="47.28515625" style="3" customWidth="1"/>
    <col min="9474" max="9474" width="4.7109375" style="3" customWidth="1"/>
    <col min="9475" max="9478" width="14.7109375" style="3" customWidth="1"/>
    <col min="9479" max="9480" width="13.7109375" style="3" customWidth="1"/>
    <col min="9481" max="9481" width="6.7109375" style="3" customWidth="1"/>
    <col min="9482" max="9728" width="9.140625" style="3"/>
    <col min="9729" max="9729" width="47.28515625" style="3" customWidth="1"/>
    <col min="9730" max="9730" width="4.7109375" style="3" customWidth="1"/>
    <col min="9731" max="9734" width="14.7109375" style="3" customWidth="1"/>
    <col min="9735" max="9736" width="13.7109375" style="3" customWidth="1"/>
    <col min="9737" max="9737" width="6.7109375" style="3" customWidth="1"/>
    <col min="9738" max="9984" width="9.140625" style="3"/>
    <col min="9985" max="9985" width="47.28515625" style="3" customWidth="1"/>
    <col min="9986" max="9986" width="4.7109375" style="3" customWidth="1"/>
    <col min="9987" max="9990" width="14.7109375" style="3" customWidth="1"/>
    <col min="9991" max="9992" width="13.7109375" style="3" customWidth="1"/>
    <col min="9993" max="9993" width="6.7109375" style="3" customWidth="1"/>
    <col min="9994" max="10240" width="9.140625" style="3"/>
    <col min="10241" max="10241" width="47.28515625" style="3" customWidth="1"/>
    <col min="10242" max="10242" width="4.7109375" style="3" customWidth="1"/>
    <col min="10243" max="10246" width="14.7109375" style="3" customWidth="1"/>
    <col min="10247" max="10248" width="13.7109375" style="3" customWidth="1"/>
    <col min="10249" max="10249" width="6.7109375" style="3" customWidth="1"/>
    <col min="10250" max="10496" width="9.140625" style="3"/>
    <col min="10497" max="10497" width="47.28515625" style="3" customWidth="1"/>
    <col min="10498" max="10498" width="4.7109375" style="3" customWidth="1"/>
    <col min="10499" max="10502" width="14.7109375" style="3" customWidth="1"/>
    <col min="10503" max="10504" width="13.7109375" style="3" customWidth="1"/>
    <col min="10505" max="10505" width="6.7109375" style="3" customWidth="1"/>
    <col min="10506" max="10752" width="9.140625" style="3"/>
    <col min="10753" max="10753" width="47.28515625" style="3" customWidth="1"/>
    <col min="10754" max="10754" width="4.7109375" style="3" customWidth="1"/>
    <col min="10755" max="10758" width="14.7109375" style="3" customWidth="1"/>
    <col min="10759" max="10760" width="13.7109375" style="3" customWidth="1"/>
    <col min="10761" max="10761" width="6.7109375" style="3" customWidth="1"/>
    <col min="10762" max="11008" width="9.140625" style="3"/>
    <col min="11009" max="11009" width="47.28515625" style="3" customWidth="1"/>
    <col min="11010" max="11010" width="4.7109375" style="3" customWidth="1"/>
    <col min="11011" max="11014" width="14.7109375" style="3" customWidth="1"/>
    <col min="11015" max="11016" width="13.7109375" style="3" customWidth="1"/>
    <col min="11017" max="11017" width="6.7109375" style="3" customWidth="1"/>
    <col min="11018" max="11264" width="9.140625" style="3"/>
    <col min="11265" max="11265" width="47.28515625" style="3" customWidth="1"/>
    <col min="11266" max="11266" width="4.7109375" style="3" customWidth="1"/>
    <col min="11267" max="11270" width="14.7109375" style="3" customWidth="1"/>
    <col min="11271" max="11272" width="13.7109375" style="3" customWidth="1"/>
    <col min="11273" max="11273" width="6.7109375" style="3" customWidth="1"/>
    <col min="11274" max="11520" width="9.140625" style="3"/>
    <col min="11521" max="11521" width="47.28515625" style="3" customWidth="1"/>
    <col min="11522" max="11522" width="4.7109375" style="3" customWidth="1"/>
    <col min="11523" max="11526" width="14.7109375" style="3" customWidth="1"/>
    <col min="11527" max="11528" width="13.7109375" style="3" customWidth="1"/>
    <col min="11529" max="11529" width="6.7109375" style="3" customWidth="1"/>
    <col min="11530" max="11776" width="9.140625" style="3"/>
    <col min="11777" max="11777" width="47.28515625" style="3" customWidth="1"/>
    <col min="11778" max="11778" width="4.7109375" style="3" customWidth="1"/>
    <col min="11779" max="11782" width="14.7109375" style="3" customWidth="1"/>
    <col min="11783" max="11784" width="13.7109375" style="3" customWidth="1"/>
    <col min="11785" max="11785" width="6.7109375" style="3" customWidth="1"/>
    <col min="11786" max="12032" width="9.140625" style="3"/>
    <col min="12033" max="12033" width="47.28515625" style="3" customWidth="1"/>
    <col min="12034" max="12034" width="4.7109375" style="3" customWidth="1"/>
    <col min="12035" max="12038" width="14.7109375" style="3" customWidth="1"/>
    <col min="12039" max="12040" width="13.7109375" style="3" customWidth="1"/>
    <col min="12041" max="12041" width="6.7109375" style="3" customWidth="1"/>
    <col min="12042" max="12288" width="9.140625" style="3"/>
    <col min="12289" max="12289" width="47.28515625" style="3" customWidth="1"/>
    <col min="12290" max="12290" width="4.7109375" style="3" customWidth="1"/>
    <col min="12291" max="12294" width="14.7109375" style="3" customWidth="1"/>
    <col min="12295" max="12296" width="13.7109375" style="3" customWidth="1"/>
    <col min="12297" max="12297" width="6.7109375" style="3" customWidth="1"/>
    <col min="12298" max="12544" width="9.140625" style="3"/>
    <col min="12545" max="12545" width="47.28515625" style="3" customWidth="1"/>
    <col min="12546" max="12546" width="4.7109375" style="3" customWidth="1"/>
    <col min="12547" max="12550" width="14.7109375" style="3" customWidth="1"/>
    <col min="12551" max="12552" width="13.7109375" style="3" customWidth="1"/>
    <col min="12553" max="12553" width="6.7109375" style="3" customWidth="1"/>
    <col min="12554" max="12800" width="9.140625" style="3"/>
    <col min="12801" max="12801" width="47.28515625" style="3" customWidth="1"/>
    <col min="12802" max="12802" width="4.7109375" style="3" customWidth="1"/>
    <col min="12803" max="12806" width="14.7109375" style="3" customWidth="1"/>
    <col min="12807" max="12808" width="13.7109375" style="3" customWidth="1"/>
    <col min="12809" max="12809" width="6.7109375" style="3" customWidth="1"/>
    <col min="12810" max="13056" width="9.140625" style="3"/>
    <col min="13057" max="13057" width="47.28515625" style="3" customWidth="1"/>
    <col min="13058" max="13058" width="4.7109375" style="3" customWidth="1"/>
    <col min="13059" max="13062" width="14.7109375" style="3" customWidth="1"/>
    <col min="13063" max="13064" width="13.7109375" style="3" customWidth="1"/>
    <col min="13065" max="13065" width="6.7109375" style="3" customWidth="1"/>
    <col min="13066" max="13312" width="9.140625" style="3"/>
    <col min="13313" max="13313" width="47.28515625" style="3" customWidth="1"/>
    <col min="13314" max="13314" width="4.7109375" style="3" customWidth="1"/>
    <col min="13315" max="13318" width="14.7109375" style="3" customWidth="1"/>
    <col min="13319" max="13320" width="13.7109375" style="3" customWidth="1"/>
    <col min="13321" max="13321" width="6.7109375" style="3" customWidth="1"/>
    <col min="13322" max="13568" width="9.140625" style="3"/>
    <col min="13569" max="13569" width="47.28515625" style="3" customWidth="1"/>
    <col min="13570" max="13570" width="4.7109375" style="3" customWidth="1"/>
    <col min="13571" max="13574" width="14.7109375" style="3" customWidth="1"/>
    <col min="13575" max="13576" width="13.7109375" style="3" customWidth="1"/>
    <col min="13577" max="13577" width="6.7109375" style="3" customWidth="1"/>
    <col min="13578" max="13824" width="9.140625" style="3"/>
    <col min="13825" max="13825" width="47.28515625" style="3" customWidth="1"/>
    <col min="13826" max="13826" width="4.7109375" style="3" customWidth="1"/>
    <col min="13827" max="13830" width="14.7109375" style="3" customWidth="1"/>
    <col min="13831" max="13832" width="13.7109375" style="3" customWidth="1"/>
    <col min="13833" max="13833" width="6.7109375" style="3" customWidth="1"/>
    <col min="13834" max="14080" width="9.140625" style="3"/>
    <col min="14081" max="14081" width="47.28515625" style="3" customWidth="1"/>
    <col min="14082" max="14082" width="4.7109375" style="3" customWidth="1"/>
    <col min="14083" max="14086" width="14.7109375" style="3" customWidth="1"/>
    <col min="14087" max="14088" width="13.7109375" style="3" customWidth="1"/>
    <col min="14089" max="14089" width="6.7109375" style="3" customWidth="1"/>
    <col min="14090" max="14336" width="9.140625" style="3"/>
    <col min="14337" max="14337" width="47.28515625" style="3" customWidth="1"/>
    <col min="14338" max="14338" width="4.7109375" style="3" customWidth="1"/>
    <col min="14339" max="14342" width="14.7109375" style="3" customWidth="1"/>
    <col min="14343" max="14344" width="13.7109375" style="3" customWidth="1"/>
    <col min="14345" max="14345" width="6.7109375" style="3" customWidth="1"/>
    <col min="14346" max="14592" width="9.140625" style="3"/>
    <col min="14593" max="14593" width="47.28515625" style="3" customWidth="1"/>
    <col min="14594" max="14594" width="4.7109375" style="3" customWidth="1"/>
    <col min="14595" max="14598" width="14.7109375" style="3" customWidth="1"/>
    <col min="14599" max="14600" width="13.7109375" style="3" customWidth="1"/>
    <col min="14601" max="14601" width="6.7109375" style="3" customWidth="1"/>
    <col min="14602" max="14848" width="9.140625" style="3"/>
    <col min="14849" max="14849" width="47.28515625" style="3" customWidth="1"/>
    <col min="14850" max="14850" width="4.7109375" style="3" customWidth="1"/>
    <col min="14851" max="14854" width="14.7109375" style="3" customWidth="1"/>
    <col min="14855" max="14856" width="13.7109375" style="3" customWidth="1"/>
    <col min="14857" max="14857" width="6.7109375" style="3" customWidth="1"/>
    <col min="14858" max="15104" width="9.140625" style="3"/>
    <col min="15105" max="15105" width="47.28515625" style="3" customWidth="1"/>
    <col min="15106" max="15106" width="4.7109375" style="3" customWidth="1"/>
    <col min="15107" max="15110" width="14.7109375" style="3" customWidth="1"/>
    <col min="15111" max="15112" width="13.7109375" style="3" customWidth="1"/>
    <col min="15113" max="15113" width="6.7109375" style="3" customWidth="1"/>
    <col min="15114" max="15360" width="9.140625" style="3"/>
    <col min="15361" max="15361" width="47.28515625" style="3" customWidth="1"/>
    <col min="15362" max="15362" width="4.7109375" style="3" customWidth="1"/>
    <col min="15363" max="15366" width="14.7109375" style="3" customWidth="1"/>
    <col min="15367" max="15368" width="13.7109375" style="3" customWidth="1"/>
    <col min="15369" max="15369" width="6.7109375" style="3" customWidth="1"/>
    <col min="15370" max="15616" width="9.140625" style="3"/>
    <col min="15617" max="15617" width="47.28515625" style="3" customWidth="1"/>
    <col min="15618" max="15618" width="4.7109375" style="3" customWidth="1"/>
    <col min="15619" max="15622" width="14.7109375" style="3" customWidth="1"/>
    <col min="15623" max="15624" width="13.7109375" style="3" customWidth="1"/>
    <col min="15625" max="15625" width="6.7109375" style="3" customWidth="1"/>
    <col min="15626" max="15872" width="9.140625" style="3"/>
    <col min="15873" max="15873" width="47.28515625" style="3" customWidth="1"/>
    <col min="15874" max="15874" width="4.7109375" style="3" customWidth="1"/>
    <col min="15875" max="15878" width="14.7109375" style="3" customWidth="1"/>
    <col min="15879" max="15880" width="13.7109375" style="3" customWidth="1"/>
    <col min="15881" max="15881" width="6.7109375" style="3" customWidth="1"/>
    <col min="15882" max="16128" width="9.140625" style="3"/>
    <col min="16129" max="16129" width="47.28515625" style="3" customWidth="1"/>
    <col min="16130" max="16130" width="4.7109375" style="3" customWidth="1"/>
    <col min="16131" max="16134" width="14.7109375" style="3" customWidth="1"/>
    <col min="16135" max="16136" width="13.7109375" style="3" customWidth="1"/>
    <col min="16137" max="16137" width="6.7109375" style="3" customWidth="1"/>
    <col min="16138" max="16384" width="9.140625" style="3"/>
  </cols>
  <sheetData>
    <row r="1" spans="1:9">
      <c r="A1" s="1" t="str">
        <f>[1]Кн!A1</f>
        <v xml:space="preserve">11 УП «Талимарджанская ТЭС» </v>
      </c>
      <c r="B1" s="2"/>
      <c r="C1" s="2"/>
      <c r="E1" s="4"/>
      <c r="F1" s="5" t="s">
        <v>0</v>
      </c>
      <c r="G1" s="1" t="s">
        <v>1</v>
      </c>
      <c r="H1" s="6"/>
    </row>
    <row r="2" spans="1:9" ht="12.75" customHeight="1">
      <c r="B2" s="7"/>
      <c r="C2" s="7"/>
      <c r="D2" s="8" t="s">
        <v>2</v>
      </c>
      <c r="E2" s="9" t="str">
        <f>[1]Кн!D1</f>
        <v>на 1 октября 2020 года</v>
      </c>
      <c r="F2" s="10"/>
      <c r="G2" s="1"/>
      <c r="H2" s="10"/>
    </row>
    <row r="3" spans="1:9" ht="12" customHeight="1">
      <c r="A3" s="11"/>
      <c r="B3" s="12"/>
      <c r="C3" s="12"/>
      <c r="D3" s="12"/>
      <c r="E3" s="13"/>
      <c r="F3" s="14" t="s">
        <v>3</v>
      </c>
      <c r="G3" s="10" t="s">
        <v>4</v>
      </c>
      <c r="H3" s="15"/>
    </row>
    <row r="4" spans="1:9" ht="25.5">
      <c r="A4" s="16" t="s">
        <v>5</v>
      </c>
      <c r="B4" s="17" t="s">
        <v>6</v>
      </c>
      <c r="C4" s="18" t="s">
        <v>7</v>
      </c>
      <c r="D4" s="19"/>
      <c r="E4" s="20" t="s">
        <v>8</v>
      </c>
      <c r="F4" s="21"/>
      <c r="G4" s="22" t="s">
        <v>9</v>
      </c>
      <c r="H4" s="23" t="s">
        <v>10</v>
      </c>
      <c r="I4" s="24"/>
    </row>
    <row r="5" spans="1:9" ht="24">
      <c r="A5" s="25" t="s">
        <v>11</v>
      </c>
      <c r="B5" s="26" t="s">
        <v>12</v>
      </c>
      <c r="C5" s="27" t="s">
        <v>13</v>
      </c>
      <c r="D5" s="28" t="s">
        <v>14</v>
      </c>
      <c r="E5" s="27" t="s">
        <v>13</v>
      </c>
      <c r="F5" s="28" t="s">
        <v>14</v>
      </c>
      <c r="G5" s="28" t="s">
        <v>15</v>
      </c>
      <c r="H5" s="28" t="s">
        <v>16</v>
      </c>
      <c r="I5" s="29"/>
    </row>
    <row r="6" spans="1:9" ht="10.5" customHeight="1">
      <c r="A6" s="30">
        <v>1</v>
      </c>
      <c r="B6" s="30">
        <v>2</v>
      </c>
      <c r="C6" s="31">
        <v>3</v>
      </c>
      <c r="D6" s="30">
        <v>4</v>
      </c>
      <c r="E6" s="30">
        <v>5</v>
      </c>
      <c r="F6" s="30">
        <v>6</v>
      </c>
      <c r="G6" s="30">
        <v>7</v>
      </c>
      <c r="H6" s="30">
        <v>8</v>
      </c>
      <c r="I6" s="3"/>
    </row>
    <row r="7" spans="1:9" ht="24">
      <c r="A7" s="32" t="s">
        <v>17</v>
      </c>
      <c r="B7" s="33" t="s">
        <v>18</v>
      </c>
      <c r="C7" s="34">
        <f>C8+C9+C10</f>
        <v>1380458902</v>
      </c>
      <c r="D7" s="35"/>
      <c r="E7" s="36">
        <f>E8+E9+E10</f>
        <v>1389666853</v>
      </c>
      <c r="F7" s="35"/>
      <c r="G7" s="37">
        <f>IF(OR(F7=H7,H7=0),0,F7-H7)</f>
        <v>0</v>
      </c>
      <c r="H7" s="38"/>
      <c r="I7" s="3"/>
    </row>
    <row r="8" spans="1:9" ht="12.75" customHeight="1">
      <c r="A8" s="39" t="s">
        <v>19</v>
      </c>
      <c r="B8" s="40" t="s">
        <v>20</v>
      </c>
      <c r="C8" s="41">
        <v>1378610546</v>
      </c>
      <c r="D8" s="35"/>
      <c r="E8" s="41">
        <v>1387108566</v>
      </c>
      <c r="F8" s="35"/>
      <c r="G8" s="37">
        <f>IF(OR(F8=H8,H8=0),0,F8-H8)</f>
        <v>0</v>
      </c>
      <c r="H8" s="38"/>
      <c r="I8" s="3"/>
    </row>
    <row r="9" spans="1:9" ht="12.75">
      <c r="A9" s="39" t="s">
        <v>21</v>
      </c>
      <c r="B9" s="40" t="s">
        <v>22</v>
      </c>
      <c r="C9" s="41">
        <v>1276444</v>
      </c>
      <c r="D9" s="35"/>
      <c r="E9" s="41">
        <v>1804700</v>
      </c>
      <c r="F9" s="35"/>
      <c r="G9" s="37">
        <f>IF(OR(F9=H9,H9=0),0,F9-H9)</f>
        <v>0</v>
      </c>
      <c r="H9" s="38"/>
      <c r="I9" s="3"/>
    </row>
    <row r="10" spans="1:9" ht="12.75">
      <c r="A10" s="39" t="s">
        <v>23</v>
      </c>
      <c r="B10" s="40" t="s">
        <v>24</v>
      </c>
      <c r="C10" s="41">
        <v>571912</v>
      </c>
      <c r="D10" s="35"/>
      <c r="E10" s="42">
        <v>753587</v>
      </c>
      <c r="F10" s="35"/>
      <c r="G10" s="37">
        <f>IF(OR(F10=H10,H10=0),0,F10-H10)</f>
        <v>0</v>
      </c>
      <c r="H10" s="38"/>
      <c r="I10" s="3"/>
    </row>
    <row r="11" spans="1:9" ht="12.75">
      <c r="A11" s="39" t="s">
        <v>25</v>
      </c>
      <c r="B11" s="40" t="s">
        <v>26</v>
      </c>
      <c r="C11" s="34">
        <f>C12+C13+C14</f>
        <v>0</v>
      </c>
      <c r="D11" s="35"/>
      <c r="E11" s="43">
        <f>E12+E13+E14</f>
        <v>0</v>
      </c>
      <c r="F11" s="35"/>
      <c r="G11" s="37">
        <f>IF(OR(E11=H11,H11=0),0,E11-H11)</f>
        <v>0</v>
      </c>
      <c r="H11" s="38"/>
      <c r="I11" s="3"/>
    </row>
    <row r="12" spans="1:9" ht="12.75">
      <c r="A12" s="39" t="s">
        <v>19</v>
      </c>
      <c r="B12" s="40" t="s">
        <v>27</v>
      </c>
      <c r="C12" s="41"/>
      <c r="D12" s="35"/>
      <c r="E12" s="44">
        <f>'[1]2гр'!F11</f>
        <v>0</v>
      </c>
      <c r="F12" s="35"/>
      <c r="G12" s="37"/>
      <c r="H12" s="38">
        <f>IF(D69=0,ROUND([1]Тп!G12/1.2,0),E11)</f>
        <v>0</v>
      </c>
      <c r="I12" s="3"/>
    </row>
    <row r="13" spans="1:9" ht="12.75">
      <c r="A13" s="39" t="s">
        <v>21</v>
      </c>
      <c r="B13" s="40" t="s">
        <v>28</v>
      </c>
      <c r="C13" s="41"/>
      <c r="D13" s="35"/>
      <c r="E13" s="44">
        <f>'[1]2гр'!G11</f>
        <v>0</v>
      </c>
      <c r="F13" s="35"/>
      <c r="G13" s="37">
        <f>IF(OR(E13&lt;=H13,H13=0),0,E13-H13)</f>
        <v>0</v>
      </c>
      <c r="H13" s="38">
        <f>IF(D69=0,ROUND([1]Тп!G18/1.2,0),0)</f>
        <v>1677523</v>
      </c>
      <c r="I13" s="3"/>
    </row>
    <row r="14" spans="1:9" ht="12.75">
      <c r="A14" s="39" t="s">
        <v>23</v>
      </c>
      <c r="B14" s="40" t="s">
        <v>29</v>
      </c>
      <c r="C14" s="41"/>
      <c r="D14" s="35"/>
      <c r="E14" s="44">
        <f>'[1]2гр'!H11+'[1]2гр'!I11+'[1]2гр'!J11+'[1]2гр'!K11+'[1]2гр'!L11</f>
        <v>0</v>
      </c>
      <c r="F14" s="35"/>
      <c r="G14" s="37">
        <f>IF(OR(E14=H14,H14=0),0,E14-H14)</f>
        <v>0</v>
      </c>
      <c r="H14" s="38"/>
      <c r="I14" s="3"/>
    </row>
    <row r="15" spans="1:9" ht="24" customHeight="1">
      <c r="A15" s="45" t="s">
        <v>30</v>
      </c>
      <c r="B15" s="33" t="s">
        <v>31</v>
      </c>
      <c r="C15" s="35"/>
      <c r="D15" s="41">
        <v>1291933500</v>
      </c>
      <c r="E15" s="46"/>
      <c r="F15" s="47">
        <v>1269944888</v>
      </c>
      <c r="G15" s="37">
        <f>IF(OR(F15=H15,H15=0),0,F15-H15)</f>
        <v>0</v>
      </c>
      <c r="H15" s="38">
        <f>[1]См!D35+D69</f>
        <v>1269944888</v>
      </c>
      <c r="I15" s="48"/>
    </row>
    <row r="16" spans="1:9" ht="12" customHeight="1">
      <c r="A16" s="49" t="s">
        <v>32</v>
      </c>
      <c r="B16" s="40" t="s">
        <v>33</v>
      </c>
      <c r="C16" s="35"/>
      <c r="D16" s="41">
        <v>288658</v>
      </c>
      <c r="E16" s="46"/>
      <c r="F16" s="44">
        <f>'[1]2гр'!M11</f>
        <v>207080</v>
      </c>
      <c r="G16" s="37">
        <f>IF(OR(F16-H16-D69=0,H16=0),0,F16-H16-D69)</f>
        <v>0</v>
      </c>
      <c r="H16" s="38"/>
      <c r="I16" s="48"/>
    </row>
    <row r="17" spans="1:9" ht="24" customHeight="1">
      <c r="A17" s="50" t="s">
        <v>34</v>
      </c>
      <c r="B17" s="40" t="s">
        <v>35</v>
      </c>
      <c r="C17" s="35"/>
      <c r="D17" s="41">
        <v>1291933500</v>
      </c>
      <c r="E17" s="46"/>
      <c r="F17" s="47">
        <v>1269944888</v>
      </c>
      <c r="G17" s="37">
        <f t="shared" ref="G17:G23" si="0">IF(OR(F17=H17,H17=0),0,F17-H17)</f>
        <v>0</v>
      </c>
      <c r="H17" s="38"/>
      <c r="I17" s="48"/>
    </row>
    <row r="18" spans="1:9" ht="24" customHeight="1">
      <c r="A18" s="32" t="s">
        <v>36</v>
      </c>
      <c r="B18" s="33" t="s">
        <v>37</v>
      </c>
      <c r="C18" s="34">
        <f>IF((C7-D15)&gt;0,(C7-D15),0)</f>
        <v>88525402</v>
      </c>
      <c r="D18" s="34">
        <f>IF((C7-D15)&lt;0,-(C7-D15),0)</f>
        <v>0</v>
      </c>
      <c r="E18" s="34">
        <f>IF((E7-F15)&gt;0,(E7-F15),0)</f>
        <v>119721965</v>
      </c>
      <c r="F18" s="34">
        <f>IF((E7-F15)&lt;0,-(E7-F15),0)</f>
        <v>0</v>
      </c>
      <c r="G18" s="37">
        <f t="shared" si="0"/>
        <v>0</v>
      </c>
      <c r="H18" s="38"/>
      <c r="I18" s="48"/>
    </row>
    <row r="19" spans="1:9" ht="25.5">
      <c r="A19" s="51" t="s">
        <v>38</v>
      </c>
      <c r="B19" s="33" t="s">
        <v>39</v>
      </c>
      <c r="C19" s="35"/>
      <c r="D19" s="34">
        <f>D20+D22+D24+D26</f>
        <v>56936143</v>
      </c>
      <c r="E19" s="35"/>
      <c r="F19" s="36">
        <f>F20+F22+F24+F26</f>
        <v>233439507</v>
      </c>
      <c r="G19" s="37">
        <f t="shared" si="0"/>
        <v>-0.39599999785423279</v>
      </c>
      <c r="H19" s="38">
        <f>[1]См!E35</f>
        <v>233439507.396</v>
      </c>
      <c r="I19" s="48"/>
    </row>
    <row r="20" spans="1:9" ht="12.75">
      <c r="A20" s="51" t="s">
        <v>40</v>
      </c>
      <c r="B20" s="33" t="s">
        <v>41</v>
      </c>
      <c r="C20" s="35"/>
      <c r="D20" s="41">
        <v>48976</v>
      </c>
      <c r="E20" s="35"/>
      <c r="F20" s="47">
        <v>87577</v>
      </c>
      <c r="G20" s="37">
        <f t="shared" si="0"/>
        <v>0</v>
      </c>
      <c r="H20" s="38">
        <f>[1]См!F35</f>
        <v>87577</v>
      </c>
      <c r="I20" s="48"/>
    </row>
    <row r="21" spans="1:9" ht="12.75">
      <c r="A21" s="49" t="s">
        <v>32</v>
      </c>
      <c r="B21" s="52" t="s">
        <v>42</v>
      </c>
      <c r="C21" s="35"/>
      <c r="D21" s="41"/>
      <c r="E21" s="35"/>
      <c r="F21" s="44">
        <f>'[1]2гр'!U11</f>
        <v>0</v>
      </c>
      <c r="G21" s="37">
        <f t="shared" si="0"/>
        <v>0</v>
      </c>
      <c r="H21" s="38"/>
      <c r="I21" s="48"/>
    </row>
    <row r="22" spans="1:9" ht="12.75">
      <c r="A22" s="51" t="s">
        <v>43</v>
      </c>
      <c r="B22" s="33" t="s">
        <v>44</v>
      </c>
      <c r="C22" s="35"/>
      <c r="D22" s="41">
        <v>4296289</v>
      </c>
      <c r="E22" s="35"/>
      <c r="F22" s="47">
        <v>17061846</v>
      </c>
      <c r="G22" s="37">
        <f t="shared" si="0"/>
        <v>0</v>
      </c>
      <c r="H22" s="38">
        <f>[1]См!G35</f>
        <v>17061846</v>
      </c>
      <c r="I22" s="48"/>
    </row>
    <row r="23" spans="1:9" ht="12.75">
      <c r="A23" s="49" t="s">
        <v>32</v>
      </c>
      <c r="B23" s="52" t="s">
        <v>45</v>
      </c>
      <c r="C23" s="35"/>
      <c r="D23" s="41"/>
      <c r="E23" s="35"/>
      <c r="F23" s="44">
        <f>'[1]2гр'!V11</f>
        <v>14379166</v>
      </c>
      <c r="G23" s="37">
        <f t="shared" si="0"/>
        <v>0</v>
      </c>
      <c r="H23" s="38"/>
      <c r="I23" s="48"/>
    </row>
    <row r="24" spans="1:9" ht="12.75">
      <c r="A24" s="53" t="s">
        <v>46</v>
      </c>
      <c r="B24" s="33" t="s">
        <v>47</v>
      </c>
      <c r="C24" s="35"/>
      <c r="D24" s="41">
        <v>52590878</v>
      </c>
      <c r="E24" s="35"/>
      <c r="F24" s="47">
        <v>216290084</v>
      </c>
      <c r="G24" s="37">
        <f>IF(OR(F24=H24,H24=0),0,(F24+F26)-H24)</f>
        <v>-0.39599999785423279</v>
      </c>
      <c r="H24" s="38">
        <f>[1]См!H35</f>
        <v>216290084.396</v>
      </c>
      <c r="I24" s="48"/>
    </row>
    <row r="25" spans="1:9" ht="12.75">
      <c r="A25" s="49" t="s">
        <v>32</v>
      </c>
      <c r="B25" s="52" t="s">
        <v>48</v>
      </c>
      <c r="C25" s="35"/>
      <c r="D25" s="41">
        <v>1215</v>
      </c>
      <c r="E25" s="35"/>
      <c r="F25" s="44">
        <f>'[1]2гр'!W11</f>
        <v>0</v>
      </c>
      <c r="G25" s="37">
        <f t="shared" ref="G25:G52" si="1">IF(OR(F25=H25,H25=0),0,F25-H25)</f>
        <v>0</v>
      </c>
      <c r="H25" s="38"/>
      <c r="I25" s="48"/>
    </row>
    <row r="26" spans="1:9" ht="27" customHeight="1">
      <c r="A26" s="54" t="s">
        <v>49</v>
      </c>
      <c r="B26" s="55" t="s">
        <v>50</v>
      </c>
      <c r="C26" s="46"/>
      <c r="D26" s="46"/>
      <c r="E26" s="46"/>
      <c r="F26" s="46"/>
      <c r="G26" s="37">
        <f t="shared" si="1"/>
        <v>0</v>
      </c>
      <c r="H26" s="38"/>
      <c r="I26" s="48"/>
    </row>
    <row r="27" spans="1:9" ht="13.5" customHeight="1">
      <c r="A27" s="53" t="s">
        <v>51</v>
      </c>
      <c r="B27" s="33" t="s">
        <v>52</v>
      </c>
      <c r="C27" s="41">
        <v>800125</v>
      </c>
      <c r="D27" s="35"/>
      <c r="E27" s="44">
        <f>'[1]2'!F80</f>
        <v>1156980</v>
      </c>
      <c r="F27" s="35"/>
      <c r="G27" s="37">
        <f t="shared" si="1"/>
        <v>0</v>
      </c>
      <c r="H27" s="38"/>
      <c r="I27" s="3"/>
    </row>
    <row r="28" spans="1:9" ht="13.5" customHeight="1">
      <c r="A28" s="49" t="s">
        <v>32</v>
      </c>
      <c r="B28" s="52" t="s">
        <v>53</v>
      </c>
      <c r="C28" s="41"/>
      <c r="D28" s="35"/>
      <c r="E28" s="44">
        <f>'[1]2гр'!X11</f>
        <v>0</v>
      </c>
      <c r="F28" s="35"/>
      <c r="G28" s="37">
        <f t="shared" si="1"/>
        <v>0</v>
      </c>
      <c r="H28" s="38"/>
      <c r="I28" s="3"/>
    </row>
    <row r="29" spans="1:9" ht="24">
      <c r="A29" s="32" t="s">
        <v>54</v>
      </c>
      <c r="B29" s="33" t="s">
        <v>55</v>
      </c>
      <c r="C29" s="34">
        <f>IF((C18-D18-D19+C27)&gt;0,(C18-D18-D19+C27),0)</f>
        <v>32389384</v>
      </c>
      <c r="D29" s="34">
        <f>IF((C18-D18-D19+C27)&lt;0,-(C18-D18-D19+C27),0)</f>
        <v>0</v>
      </c>
      <c r="E29" s="34">
        <f>IF((E18-F18-F19+E27)&gt;0,(E18-F18-F19+E27),0)</f>
        <v>0</v>
      </c>
      <c r="F29" s="34">
        <f>IF((E18-F18-F19+E27)&lt;0,-(E18-F18-F19+E27),0)</f>
        <v>112560562</v>
      </c>
      <c r="G29" s="37">
        <f t="shared" si="1"/>
        <v>0</v>
      </c>
      <c r="H29" s="38"/>
      <c r="I29" s="3"/>
    </row>
    <row r="30" spans="1:9" ht="27.75" customHeight="1">
      <c r="A30" s="51" t="s">
        <v>56</v>
      </c>
      <c r="B30" s="33" t="s">
        <v>57</v>
      </c>
      <c r="C30" s="34">
        <f>C32+C34+C35+C37+C38</f>
        <v>36761999</v>
      </c>
      <c r="D30" s="35"/>
      <c r="E30" s="34">
        <f>E32+E34+E35+E37+E38</f>
        <v>88976810</v>
      </c>
      <c r="F30" s="35"/>
      <c r="G30" s="37">
        <f t="shared" si="1"/>
        <v>0</v>
      </c>
      <c r="H30" s="38"/>
      <c r="I30" s="3"/>
    </row>
    <row r="31" spans="1:9" ht="12.75" customHeight="1">
      <c r="A31" s="49" t="s">
        <v>32</v>
      </c>
      <c r="B31" s="52" t="s">
        <v>58</v>
      </c>
      <c r="C31" s="41"/>
      <c r="D31" s="35"/>
      <c r="E31" s="44">
        <f>'[1]2гр'!Y11</f>
        <v>0</v>
      </c>
      <c r="F31" s="35"/>
      <c r="G31" s="37">
        <f t="shared" si="1"/>
        <v>0</v>
      </c>
      <c r="H31" s="38"/>
      <c r="I31" s="3"/>
    </row>
    <row r="32" spans="1:9" ht="12.75" customHeight="1">
      <c r="A32" s="51" t="s">
        <v>59</v>
      </c>
      <c r="B32" s="33" t="s">
        <v>60</v>
      </c>
      <c r="C32" s="41">
        <v>242432</v>
      </c>
      <c r="D32" s="35"/>
      <c r="E32" s="41">
        <v>560648</v>
      </c>
      <c r="F32" s="35"/>
      <c r="G32" s="37">
        <f t="shared" si="1"/>
        <v>0</v>
      </c>
      <c r="H32" s="38"/>
      <c r="I32" s="3"/>
    </row>
    <row r="33" spans="1:9" ht="12.75" customHeight="1">
      <c r="A33" s="49" t="s">
        <v>32</v>
      </c>
      <c r="B33" s="52" t="s">
        <v>61</v>
      </c>
      <c r="C33" s="41"/>
      <c r="D33" s="35"/>
      <c r="E33" s="41"/>
      <c r="F33" s="35"/>
      <c r="G33" s="37">
        <f t="shared" si="1"/>
        <v>0</v>
      </c>
      <c r="H33" s="38"/>
      <c r="I33" s="3"/>
    </row>
    <row r="34" spans="1:9" ht="12.75" customHeight="1">
      <c r="A34" s="51" t="s">
        <v>62</v>
      </c>
      <c r="B34" s="33" t="s">
        <v>63</v>
      </c>
      <c r="C34" s="41"/>
      <c r="D34" s="35"/>
      <c r="E34" s="41"/>
      <c r="F34" s="35"/>
      <c r="G34" s="37">
        <f t="shared" si="1"/>
        <v>0</v>
      </c>
      <c r="H34" s="38"/>
      <c r="I34" s="3"/>
    </row>
    <row r="35" spans="1:9" ht="12.75" customHeight="1">
      <c r="A35" s="51" t="s">
        <v>64</v>
      </c>
      <c r="B35" s="33" t="s">
        <v>65</v>
      </c>
      <c r="C35" s="41"/>
      <c r="D35" s="35"/>
      <c r="E35" s="41"/>
      <c r="F35" s="35"/>
      <c r="G35" s="37">
        <f t="shared" si="1"/>
        <v>0</v>
      </c>
      <c r="H35" s="38"/>
      <c r="I35" s="3"/>
    </row>
    <row r="36" spans="1:9" ht="12.75" customHeight="1">
      <c r="A36" s="49" t="s">
        <v>32</v>
      </c>
      <c r="B36" s="52" t="s">
        <v>66</v>
      </c>
      <c r="C36" s="41"/>
      <c r="D36" s="35"/>
      <c r="E36" s="41"/>
      <c r="F36" s="35"/>
      <c r="G36" s="37">
        <f t="shared" si="1"/>
        <v>0</v>
      </c>
      <c r="H36" s="38"/>
      <c r="I36" s="3"/>
    </row>
    <row r="37" spans="1:9" ht="12.75" customHeight="1">
      <c r="A37" s="51" t="s">
        <v>67</v>
      </c>
      <c r="B37" s="33" t="s">
        <v>68</v>
      </c>
      <c r="C37" s="41">
        <v>36519567</v>
      </c>
      <c r="D37" s="35"/>
      <c r="E37" s="47">
        <v>88416162</v>
      </c>
      <c r="F37" s="35"/>
      <c r="G37" s="37">
        <f t="shared" si="1"/>
        <v>0</v>
      </c>
      <c r="H37" s="38"/>
      <c r="I37" s="3"/>
    </row>
    <row r="38" spans="1:9" ht="12.75" customHeight="1">
      <c r="A38" s="51" t="s">
        <v>69</v>
      </c>
      <c r="B38" s="33" t="s">
        <v>70</v>
      </c>
      <c r="C38" s="41"/>
      <c r="D38" s="35"/>
      <c r="E38" s="41"/>
      <c r="F38" s="35"/>
      <c r="G38" s="37">
        <f t="shared" si="1"/>
        <v>0</v>
      </c>
      <c r="H38" s="38"/>
      <c r="I38" s="3"/>
    </row>
    <row r="39" spans="1:9" ht="12.75" customHeight="1">
      <c r="A39" s="49" t="s">
        <v>32</v>
      </c>
      <c r="B39" s="52" t="s">
        <v>71</v>
      </c>
      <c r="C39" s="41"/>
      <c r="D39" s="35"/>
      <c r="E39" s="41"/>
      <c r="F39" s="35"/>
      <c r="G39" s="37">
        <f t="shared" si="1"/>
        <v>0</v>
      </c>
      <c r="H39" s="38"/>
      <c r="I39" s="3"/>
    </row>
    <row r="40" spans="1:9" ht="25.5" customHeight="1">
      <c r="A40" s="51" t="s">
        <v>72</v>
      </c>
      <c r="B40" s="33" t="s">
        <v>73</v>
      </c>
      <c r="C40" s="35"/>
      <c r="D40" s="34">
        <f>D42+D43+D45+D46</f>
        <v>341313806</v>
      </c>
      <c r="E40" s="35"/>
      <c r="F40" s="36">
        <f>F42+F43+F45+F46</f>
        <v>879599387</v>
      </c>
      <c r="G40" s="37">
        <f t="shared" si="1"/>
        <v>0</v>
      </c>
      <c r="H40" s="38"/>
      <c r="I40" s="3"/>
    </row>
    <row r="41" spans="1:9" ht="12.75">
      <c r="A41" s="49" t="s">
        <v>32</v>
      </c>
      <c r="B41" s="52" t="s">
        <v>74</v>
      </c>
      <c r="C41" s="35"/>
      <c r="D41" s="41"/>
      <c r="E41" s="35"/>
      <c r="F41" s="44">
        <f>'[1]2гр'!Z11</f>
        <v>0</v>
      </c>
      <c r="G41" s="37">
        <f t="shared" si="1"/>
        <v>0</v>
      </c>
      <c r="H41" s="38"/>
      <c r="I41" s="3"/>
    </row>
    <row r="42" spans="1:9" ht="12.75">
      <c r="A42" s="51" t="s">
        <v>75</v>
      </c>
      <c r="B42" s="33" t="s">
        <v>76</v>
      </c>
      <c r="C42" s="35"/>
      <c r="D42" s="41">
        <v>15338383</v>
      </c>
      <c r="E42" s="35"/>
      <c r="F42" s="47">
        <v>73665134</v>
      </c>
      <c r="G42" s="37">
        <f t="shared" si="1"/>
        <v>0</v>
      </c>
      <c r="H42" s="38"/>
      <c r="I42" s="3"/>
    </row>
    <row r="43" spans="1:9" ht="15" customHeight="1">
      <c r="A43" s="56" t="s">
        <v>77</v>
      </c>
      <c r="B43" s="33" t="s">
        <v>78</v>
      </c>
      <c r="C43" s="35"/>
      <c r="D43" s="41"/>
      <c r="E43" s="35"/>
      <c r="F43" s="47"/>
      <c r="G43" s="37">
        <f t="shared" si="1"/>
        <v>0</v>
      </c>
      <c r="H43" s="38"/>
      <c r="I43" s="3"/>
    </row>
    <row r="44" spans="1:9" ht="12.75">
      <c r="A44" s="49" t="s">
        <v>32</v>
      </c>
      <c r="B44" s="52" t="s">
        <v>79</v>
      </c>
      <c r="C44" s="35"/>
      <c r="D44" s="41"/>
      <c r="E44" s="35"/>
      <c r="F44" s="47"/>
      <c r="G44" s="37">
        <f t="shared" si="1"/>
        <v>0</v>
      </c>
      <c r="H44" s="38"/>
      <c r="I44" s="3"/>
    </row>
    <row r="45" spans="1:9" ht="12" customHeight="1">
      <c r="A45" s="51" t="s">
        <v>80</v>
      </c>
      <c r="B45" s="33" t="s">
        <v>81</v>
      </c>
      <c r="C45" s="35"/>
      <c r="D45" s="41">
        <v>325975423</v>
      </c>
      <c r="E45" s="35"/>
      <c r="F45" s="47">
        <v>805934253</v>
      </c>
      <c r="G45" s="37">
        <f t="shared" si="1"/>
        <v>0</v>
      </c>
      <c r="H45" s="38"/>
      <c r="I45" s="3"/>
    </row>
    <row r="46" spans="1:9" ht="12" customHeight="1">
      <c r="A46" s="51" t="s">
        <v>82</v>
      </c>
      <c r="B46" s="33" t="s">
        <v>83</v>
      </c>
      <c r="C46" s="35"/>
      <c r="D46" s="41"/>
      <c r="E46" s="35"/>
      <c r="F46" s="41"/>
      <c r="G46" s="37">
        <f t="shared" si="1"/>
        <v>0</v>
      </c>
      <c r="H46" s="38"/>
      <c r="I46" s="3"/>
    </row>
    <row r="47" spans="1:9" ht="12.75" customHeight="1">
      <c r="A47" s="49" t="s">
        <v>32</v>
      </c>
      <c r="B47" s="52" t="s">
        <v>84</v>
      </c>
      <c r="C47" s="35"/>
      <c r="D47" s="41"/>
      <c r="E47" s="35"/>
      <c r="F47" s="41"/>
      <c r="G47" s="37">
        <f t="shared" si="1"/>
        <v>0</v>
      </c>
      <c r="H47" s="38"/>
      <c r="I47" s="3"/>
    </row>
    <row r="48" spans="1:9" ht="24">
      <c r="A48" s="57" t="s">
        <v>85</v>
      </c>
      <c r="B48" s="33" t="s">
        <v>86</v>
      </c>
      <c r="C48" s="34">
        <f>IF((C29-D29+C30-D40)&gt;0,(C29-D29+C30-D40),0)</f>
        <v>0</v>
      </c>
      <c r="D48" s="34">
        <f>IF((C29-D29+C30-D40)&lt;0,-(C29-D29+C30-D40),0)</f>
        <v>272162423</v>
      </c>
      <c r="E48" s="34">
        <f>IF((E29-F29+E30-F40)&gt;0,(E29-F29+E30-F40),0)</f>
        <v>0</v>
      </c>
      <c r="F48" s="34">
        <f>IF((E29-F29+E30-F40)&lt;0,-(E29-F29+E30-F40),0)</f>
        <v>903183139</v>
      </c>
      <c r="G48" s="37">
        <f t="shared" si="1"/>
        <v>0</v>
      </c>
      <c r="H48" s="38"/>
      <c r="I48" s="3"/>
    </row>
    <row r="49" spans="1:9" ht="12.75" customHeight="1">
      <c r="A49" s="51" t="s">
        <v>87</v>
      </c>
      <c r="B49" s="33" t="s">
        <v>88</v>
      </c>
      <c r="C49" s="41"/>
      <c r="D49" s="41"/>
      <c r="E49" s="41"/>
      <c r="F49" s="41"/>
      <c r="G49" s="37">
        <f t="shared" si="1"/>
        <v>0</v>
      </c>
      <c r="H49" s="38"/>
    </row>
    <row r="50" spans="1:9" ht="24">
      <c r="A50" s="32" t="s">
        <v>89</v>
      </c>
      <c r="B50" s="33" t="s">
        <v>90</v>
      </c>
      <c r="C50" s="34">
        <f>IF((C48-D48+C49-D49)&gt;0,(C48-D48+C49-D49),0)</f>
        <v>0</v>
      </c>
      <c r="D50" s="34">
        <f>IF((C48-D48+C49-D49)&lt;0,-(C48-D48+C49-D49),0)</f>
        <v>272162423</v>
      </c>
      <c r="E50" s="34">
        <f>IF((E48-F48+E49-F49)&gt;0,(E48-F48+E49-F49),0)</f>
        <v>0</v>
      </c>
      <c r="F50" s="36">
        <f>IF((E48-F48+E49-F49)&lt;0,-(E48-F48+E49-F49),0)</f>
        <v>903183139</v>
      </c>
      <c r="G50" s="37">
        <f t="shared" si="1"/>
        <v>0</v>
      </c>
      <c r="H50" s="38"/>
    </row>
    <row r="51" spans="1:9" ht="12.75">
      <c r="A51" s="58" t="s">
        <v>91</v>
      </c>
      <c r="B51" s="33" t="s">
        <v>92</v>
      </c>
      <c r="C51" s="35"/>
      <c r="D51" s="41"/>
      <c r="E51" s="35"/>
      <c r="F51" s="41"/>
      <c r="G51" s="37">
        <f t="shared" si="1"/>
        <v>0</v>
      </c>
      <c r="H51" s="38"/>
      <c r="I51" s="59" t="s">
        <v>93</v>
      </c>
    </row>
    <row r="52" spans="1:9" ht="25.5">
      <c r="A52" s="51" t="s">
        <v>94</v>
      </c>
      <c r="B52" s="33" t="s">
        <v>95</v>
      </c>
      <c r="C52" s="35"/>
      <c r="D52" s="41"/>
      <c r="E52" s="35"/>
      <c r="F52" s="41"/>
      <c r="G52" s="37">
        <f t="shared" si="1"/>
        <v>0</v>
      </c>
      <c r="H52" s="38"/>
    </row>
    <row r="53" spans="1:9" ht="24">
      <c r="A53" s="60" t="s">
        <v>96</v>
      </c>
      <c r="B53" s="61" t="s">
        <v>97</v>
      </c>
      <c r="C53" s="62">
        <f>IF((C50-D50-D51-D52)&gt;0,(C50-D50-D51-D52),0)</f>
        <v>0</v>
      </c>
      <c r="D53" s="62">
        <f>IF((C50-D50-D51-D52)&lt;0,-(C50-D50-D51-D52),0)</f>
        <v>272162423</v>
      </c>
      <c r="E53" s="62">
        <f>IF((E50-F50-F51-F52)&gt;0,(E50-F50-F51-F52),0)</f>
        <v>0</v>
      </c>
      <c r="F53" s="62">
        <f>IF((E50-F50-F51-F52)&lt;0,-(E50-F50-F51-F52),0)</f>
        <v>903183139</v>
      </c>
      <c r="G53" s="63">
        <f>IF(E53&lt;&gt;0,'[1]2'!E53,-'[1]2'!F53)</f>
        <v>-903183139</v>
      </c>
      <c r="H53" s="38">
        <f>[1]См!L40</f>
        <v>0</v>
      </c>
    </row>
    <row r="54" spans="1:9" ht="12.75">
      <c r="A54" s="64" t="s">
        <v>98</v>
      </c>
      <c r="C54" s="65">
        <f>IF(C7&lt;&gt;0,C50/C7*100,0)</f>
        <v>0</v>
      </c>
      <c r="D54" s="66" t="s">
        <v>99</v>
      </c>
      <c r="E54" s="65">
        <f>IF(E7&lt;&gt;0,E50/E7*100,0)</f>
        <v>0</v>
      </c>
      <c r="F54" s="66" t="s">
        <v>99</v>
      </c>
      <c r="G54" s="67"/>
      <c r="H54" s="68"/>
      <c r="I54" s="3"/>
    </row>
    <row r="55" spans="1:9" ht="12.75">
      <c r="A55" s="64" t="s">
        <v>100</v>
      </c>
      <c r="C55" s="69">
        <f>IF(C7&lt;&gt;0,C53/C7*100,0)</f>
        <v>0</v>
      </c>
      <c r="D55" s="66" t="s">
        <v>99</v>
      </c>
      <c r="E55" s="69">
        <f>IF(E7&lt;&gt;0,E53/E7*100,0)</f>
        <v>0</v>
      </c>
      <c r="F55" s="66" t="s">
        <v>99</v>
      </c>
      <c r="G55" s="70"/>
      <c r="H55" s="59"/>
      <c r="I55" s="3"/>
    </row>
    <row r="56" spans="1:9" ht="12.75">
      <c r="A56" s="71" t="s">
        <v>101</v>
      </c>
      <c r="C56" s="72"/>
      <c r="D56" s="73"/>
      <c r="E56" s="73"/>
      <c r="G56" s="74">
        <f>[1]Н1!C16</f>
        <v>0</v>
      </c>
      <c r="H56" s="75" t="s">
        <v>102</v>
      </c>
      <c r="I56" s="3"/>
    </row>
    <row r="57" spans="1:9" ht="12.75">
      <c r="A57" s="76" t="s">
        <v>103</v>
      </c>
      <c r="B57" s="77">
        <f>'[1]1'!D120</f>
        <v>0</v>
      </c>
      <c r="C57" s="2"/>
      <c r="D57" s="78" t="s">
        <v>104</v>
      </c>
      <c r="E57" s="2"/>
      <c r="F57" s="77">
        <f>'[1]1'!D122</f>
        <v>0</v>
      </c>
      <c r="G57" s="70">
        <f>F51-G56</f>
        <v>0</v>
      </c>
      <c r="H57" s="75" t="s">
        <v>105</v>
      </c>
      <c r="I57" s="3"/>
    </row>
    <row r="58" spans="1:9" ht="12.75">
      <c r="A58" s="76"/>
      <c r="B58" s="77"/>
      <c r="C58" s="2"/>
      <c r="D58" s="78"/>
      <c r="E58" s="2"/>
      <c r="F58" s="79" t="s">
        <v>106</v>
      </c>
      <c r="I58" s="3"/>
    </row>
    <row r="59" spans="1:9">
      <c r="A59"/>
      <c r="B59"/>
      <c r="D59" s="80" t="s">
        <v>107</v>
      </c>
      <c r="E59" s="9" t="str">
        <f>[1]Кн!D1</f>
        <v>на 1 октября 2020 года</v>
      </c>
      <c r="F59" s="77"/>
      <c r="I59" s="3"/>
    </row>
    <row r="60" spans="1:9" ht="12.75" customHeight="1">
      <c r="A60"/>
      <c r="B60"/>
      <c r="C60" s="81"/>
      <c r="D60" s="9"/>
      <c r="E60" s="2"/>
      <c r="F60" s="77"/>
      <c r="G60" s="82"/>
      <c r="H60" s="83" t="s">
        <v>108</v>
      </c>
    </row>
    <row r="61" spans="1:9">
      <c r="A61" s="84" t="s">
        <v>109</v>
      </c>
      <c r="B61"/>
      <c r="C61" s="2"/>
      <c r="D61" s="78"/>
      <c r="E61" s="2"/>
      <c r="F61" s="77"/>
    </row>
    <row r="62" spans="1:9" ht="33.75" customHeight="1">
      <c r="A62" s="85" t="s">
        <v>110</v>
      </c>
      <c r="B62" s="86" t="s">
        <v>111</v>
      </c>
      <c r="C62" s="87" t="s">
        <v>112</v>
      </c>
      <c r="D62" s="87" t="s">
        <v>113</v>
      </c>
      <c r="E62" s="88" t="s">
        <v>114</v>
      </c>
      <c r="F62" s="89" t="s">
        <v>115</v>
      </c>
      <c r="G62" s="87" t="s">
        <v>116</v>
      </c>
      <c r="H62" s="87" t="s">
        <v>117</v>
      </c>
    </row>
    <row r="63" spans="1:9" ht="12.75" customHeight="1">
      <c r="A63" s="90" t="s">
        <v>118</v>
      </c>
      <c r="B63" s="87" t="s">
        <v>119</v>
      </c>
      <c r="C63" s="87">
        <v>1</v>
      </c>
      <c r="D63" s="87">
        <v>2</v>
      </c>
      <c r="E63" s="87">
        <v>3</v>
      </c>
      <c r="F63" s="87">
        <v>4</v>
      </c>
      <c r="G63" s="87">
        <v>5</v>
      </c>
      <c r="H63" s="87">
        <v>6</v>
      </c>
    </row>
    <row r="64" spans="1:9" ht="12.75" customHeight="1">
      <c r="A64" s="91" t="s">
        <v>120</v>
      </c>
      <c r="B64" s="92">
        <v>1</v>
      </c>
      <c r="C64" s="93"/>
      <c r="D64" s="93"/>
      <c r="E64" s="94">
        <f>D64*1.2</f>
        <v>0</v>
      </c>
      <c r="F64" s="94">
        <f>E64-D64</f>
        <v>0</v>
      </c>
      <c r="G64" s="95">
        <f t="shared" ref="G64:G71" si="2">IF(C64&lt;&gt;0,E64/C64,0)</f>
        <v>0</v>
      </c>
      <c r="H64" s="95">
        <f t="shared" ref="H64:H71" si="3">IF(C64&lt;&gt;0,D64/C64,0)</f>
        <v>0</v>
      </c>
    </row>
    <row r="65" spans="1:9" ht="12.75" customHeight="1">
      <c r="A65" s="96" t="s">
        <v>121</v>
      </c>
      <c r="B65" s="97">
        <v>2</v>
      </c>
      <c r="C65" s="98">
        <f>C66+C67</f>
        <v>0</v>
      </c>
      <c r="D65" s="98">
        <f>D66+D67</f>
        <v>0</v>
      </c>
      <c r="E65" s="98">
        <f>E66+E67</f>
        <v>0</v>
      </c>
      <c r="F65" s="98">
        <f>E65-D65</f>
        <v>0</v>
      </c>
      <c r="G65" s="99">
        <f t="shared" si="2"/>
        <v>0</v>
      </c>
      <c r="H65" s="99">
        <f t="shared" si="3"/>
        <v>0</v>
      </c>
    </row>
    <row r="66" spans="1:9" ht="12.75" customHeight="1">
      <c r="A66" s="100" t="s">
        <v>122</v>
      </c>
      <c r="B66" s="97">
        <v>3</v>
      </c>
      <c r="C66" s="101"/>
      <c r="D66" s="101"/>
      <c r="E66" s="98">
        <f>D66</f>
        <v>0</v>
      </c>
      <c r="F66" s="98">
        <f>E66-D66</f>
        <v>0</v>
      </c>
      <c r="G66" s="99">
        <f t="shared" si="2"/>
        <v>0</v>
      </c>
      <c r="H66" s="99">
        <f t="shared" si="3"/>
        <v>0</v>
      </c>
    </row>
    <row r="67" spans="1:9" ht="12.75" customHeight="1">
      <c r="A67" s="100" t="s">
        <v>123</v>
      </c>
      <c r="B67" s="97">
        <v>4</v>
      </c>
      <c r="C67" s="101"/>
      <c r="D67" s="101"/>
      <c r="E67" s="98">
        <f>ROUND(D67*1.2,0)</f>
        <v>0</v>
      </c>
      <c r="F67" s="98">
        <f>E67-D67</f>
        <v>0</v>
      </c>
      <c r="G67" s="99">
        <f t="shared" si="2"/>
        <v>0</v>
      </c>
      <c r="H67" s="99">
        <f t="shared" si="3"/>
        <v>0</v>
      </c>
    </row>
    <row r="68" spans="1:9" ht="42.75" customHeight="1">
      <c r="A68" s="102" t="s">
        <v>124</v>
      </c>
      <c r="B68" s="97">
        <v>6</v>
      </c>
      <c r="C68" s="103"/>
      <c r="D68" s="103"/>
      <c r="E68" s="98">
        <f>ROUND(D68*1.2,0)</f>
        <v>0</v>
      </c>
      <c r="F68" s="98">
        <f>E68-D68</f>
        <v>0</v>
      </c>
      <c r="G68" s="99">
        <f t="shared" si="2"/>
        <v>0</v>
      </c>
      <c r="H68" s="99">
        <f t="shared" si="3"/>
        <v>0</v>
      </c>
    </row>
    <row r="69" spans="1:9" ht="12.75" customHeight="1">
      <c r="A69" s="104" t="s">
        <v>125</v>
      </c>
      <c r="B69" s="97">
        <v>5</v>
      </c>
      <c r="C69" s="105">
        <f>(C64-C65)-C68</f>
        <v>0</v>
      </c>
      <c r="D69" s="105">
        <f>(D64-D65)-D68</f>
        <v>0</v>
      </c>
      <c r="E69" s="105">
        <f>(E64-E65)-E68</f>
        <v>0</v>
      </c>
      <c r="F69" s="98">
        <f>F64-F65</f>
        <v>0</v>
      </c>
      <c r="G69" s="99">
        <f t="shared" si="2"/>
        <v>0</v>
      </c>
      <c r="H69" s="99">
        <f t="shared" si="3"/>
        <v>0</v>
      </c>
      <c r="I69" s="3"/>
    </row>
    <row r="70" spans="1:9" ht="12.75">
      <c r="A70" s="104" t="s">
        <v>126</v>
      </c>
      <c r="B70" s="97">
        <v>7</v>
      </c>
      <c r="C70" s="98">
        <f>C69</f>
        <v>0</v>
      </c>
      <c r="D70" s="103"/>
      <c r="E70" s="106">
        <f>[1]Тп!G7</f>
        <v>1611742014</v>
      </c>
      <c r="F70" s="98">
        <f>E70-D70</f>
        <v>1611742014</v>
      </c>
      <c r="G70" s="99">
        <f t="shared" si="2"/>
        <v>0</v>
      </c>
      <c r="H70" s="99">
        <f t="shared" si="3"/>
        <v>0</v>
      </c>
      <c r="I70" s="3"/>
    </row>
    <row r="71" spans="1:9" ht="12.75">
      <c r="A71" s="100" t="s">
        <v>127</v>
      </c>
      <c r="B71" s="107">
        <v>8</v>
      </c>
      <c r="C71" s="108"/>
      <c r="D71" s="109">
        <f>E71/1.2</f>
        <v>0</v>
      </c>
      <c r="E71" s="110">
        <f>[1]Тп!G10</f>
        <v>0</v>
      </c>
      <c r="F71" s="111">
        <f>E71-D71</f>
        <v>0</v>
      </c>
      <c r="G71" s="112">
        <f t="shared" si="2"/>
        <v>0</v>
      </c>
      <c r="H71" s="112">
        <f t="shared" si="3"/>
        <v>0</v>
      </c>
      <c r="I71" s="3"/>
    </row>
    <row r="72" spans="1:9">
      <c r="A72" s="113" t="s">
        <v>128</v>
      </c>
      <c r="B72" s="114">
        <v>3</v>
      </c>
      <c r="G72" s="115"/>
      <c r="H72"/>
      <c r="I72" s="3"/>
    </row>
    <row r="73" spans="1:9" ht="12.75" customHeight="1">
      <c r="A73" s="64" t="s">
        <v>129</v>
      </c>
      <c r="C73" s="69">
        <f>G64</f>
        <v>0</v>
      </c>
      <c r="D73" s="116" t="s">
        <v>130</v>
      </c>
      <c r="E73" s="2"/>
      <c r="F73" s="77"/>
      <c r="G73"/>
      <c r="H73"/>
      <c r="I73" s="3"/>
    </row>
    <row r="74" spans="1:9">
      <c r="A74" s="64" t="s">
        <v>131</v>
      </c>
      <c r="C74" s="69">
        <f>G70</f>
        <v>0</v>
      </c>
      <c r="D74" s="116" t="s">
        <v>130</v>
      </c>
      <c r="E74" s="6"/>
      <c r="F74" s="79"/>
      <c r="G74"/>
      <c r="H74"/>
      <c r="I74" s="3"/>
    </row>
    <row r="75" spans="1:9">
      <c r="A75" s="64" t="s">
        <v>132</v>
      </c>
      <c r="B75" s="117"/>
      <c r="C75" s="69">
        <f>IF(C69&lt;&gt;0,(F17+F19)/C69,0)</f>
        <v>0</v>
      </c>
      <c r="D75" s="116" t="s">
        <v>130</v>
      </c>
      <c r="E75" s="6"/>
      <c r="F75" s="79"/>
      <c r="G75" s="118">
        <f>F17+F19</f>
        <v>1503384395</v>
      </c>
      <c r="H75" s="119"/>
      <c r="I75" s="119"/>
    </row>
    <row r="76" spans="1:9" ht="12.75" customHeight="1">
      <c r="A76" s="120" t="s">
        <v>133</v>
      </c>
      <c r="B76" s="120"/>
      <c r="C76" s="120"/>
      <c r="D76" s="121"/>
      <c r="E76" s="122"/>
      <c r="F76" s="123"/>
      <c r="G76"/>
      <c r="H76"/>
      <c r="I76" s="3"/>
    </row>
    <row r="77" spans="1:9" ht="14.25" customHeight="1">
      <c r="A77" s="124" t="s">
        <v>134</v>
      </c>
      <c r="B77" s="125"/>
      <c r="C77" s="126"/>
      <c r="D77" s="126"/>
      <c r="E77" s="126"/>
      <c r="F77" s="126"/>
      <c r="G77"/>
      <c r="H77"/>
      <c r="I77" s="3"/>
    </row>
    <row r="78" spans="1:9" ht="24">
      <c r="A78" s="127" t="s">
        <v>135</v>
      </c>
      <c r="B78" s="128"/>
      <c r="C78" s="128"/>
      <c r="D78" s="129"/>
      <c r="E78" s="130" t="s">
        <v>136</v>
      </c>
      <c r="F78" s="130" t="s">
        <v>137</v>
      </c>
      <c r="G78"/>
      <c r="H78"/>
      <c r="I78" s="3"/>
    </row>
    <row r="79" spans="1:9" ht="12.75" customHeight="1">
      <c r="A79" s="131" t="s">
        <v>118</v>
      </c>
      <c r="B79" s="132"/>
      <c r="C79" s="132"/>
      <c r="D79" s="133"/>
      <c r="E79" s="134" t="s">
        <v>119</v>
      </c>
      <c r="F79" s="30">
        <v>1</v>
      </c>
      <c r="G79"/>
      <c r="H79"/>
      <c r="I79" s="3"/>
    </row>
    <row r="80" spans="1:9" ht="17.25" customHeight="1">
      <c r="A80" s="135" t="s">
        <v>138</v>
      </c>
      <c r="B80" s="136"/>
      <c r="C80" s="136"/>
      <c r="D80" s="137"/>
      <c r="E80" s="138" t="s">
        <v>139</v>
      </c>
      <c r="F80" s="139">
        <f>SUM(F81:F94)</f>
        <v>1156980</v>
      </c>
      <c r="G80"/>
      <c r="H80"/>
      <c r="I80" s="3"/>
    </row>
    <row r="81" spans="1:9" ht="39" customHeight="1">
      <c r="A81" s="140" t="s">
        <v>140</v>
      </c>
      <c r="B81" s="141"/>
      <c r="C81" s="141"/>
      <c r="D81" s="142"/>
      <c r="E81" s="61" t="s">
        <v>141</v>
      </c>
      <c r="F81" s="63"/>
      <c r="G81"/>
      <c r="H81"/>
      <c r="I81" s="3"/>
    </row>
    <row r="82" spans="1:9" ht="25.5" customHeight="1">
      <c r="A82" s="140" t="s">
        <v>142</v>
      </c>
      <c r="B82" s="141"/>
      <c r="C82" s="141"/>
      <c r="D82" s="142"/>
      <c r="E82" s="61" t="s">
        <v>143</v>
      </c>
      <c r="F82" s="63"/>
      <c r="G82"/>
      <c r="H82" s="118">
        <f>F82-G82</f>
        <v>0</v>
      </c>
      <c r="I82" s="3"/>
    </row>
    <row r="83" spans="1:9" ht="12.75" customHeight="1">
      <c r="A83" s="143" t="s">
        <v>144</v>
      </c>
      <c r="B83" s="144"/>
      <c r="C83" s="144"/>
      <c r="D83" s="145"/>
      <c r="E83" s="138" t="s">
        <v>145</v>
      </c>
      <c r="F83" s="63"/>
      <c r="G83"/>
      <c r="H83"/>
      <c r="I83" s="3"/>
    </row>
    <row r="84" spans="1:9" ht="36" customHeight="1">
      <c r="A84" s="140" t="s">
        <v>146</v>
      </c>
      <c r="B84" s="141"/>
      <c r="C84" s="141"/>
      <c r="D84" s="142"/>
      <c r="E84" s="61" t="s">
        <v>147</v>
      </c>
      <c r="F84" s="63">
        <v>1156980</v>
      </c>
      <c r="G84"/>
      <c r="H84"/>
      <c r="I84" s="3"/>
    </row>
    <row r="85" spans="1:9" ht="12.75" customHeight="1">
      <c r="A85" s="146" t="s">
        <v>148</v>
      </c>
      <c r="B85" s="147"/>
      <c r="C85" s="147"/>
      <c r="D85" s="148"/>
      <c r="E85" s="138" t="s">
        <v>149</v>
      </c>
      <c r="F85" s="63"/>
      <c r="G85"/>
      <c r="H85"/>
    </row>
    <row r="86" spans="1:9" ht="24.75" customHeight="1">
      <c r="A86" s="140" t="s">
        <v>150</v>
      </c>
      <c r="B86" s="141"/>
      <c r="C86" s="141"/>
      <c r="D86" s="142"/>
      <c r="E86" s="61" t="s">
        <v>151</v>
      </c>
      <c r="F86" s="63"/>
      <c r="G86"/>
      <c r="H86" s="149"/>
    </row>
    <row r="87" spans="1:9">
      <c r="A87" s="143" t="s">
        <v>152</v>
      </c>
      <c r="B87" s="144"/>
      <c r="C87" s="144"/>
      <c r="D87" s="145"/>
      <c r="E87" s="138" t="s">
        <v>153</v>
      </c>
      <c r="F87" s="63"/>
      <c r="G87"/>
      <c r="H87" s="149"/>
    </row>
    <row r="88" spans="1:9" ht="12.75" customHeight="1">
      <c r="A88" s="143" t="s">
        <v>154</v>
      </c>
      <c r="B88" s="144"/>
      <c r="C88" s="144"/>
      <c r="D88" s="145"/>
      <c r="E88" s="138" t="s">
        <v>155</v>
      </c>
      <c r="F88" s="63"/>
      <c r="G88"/>
      <c r="H88" s="6"/>
    </row>
    <row r="89" spans="1:9" ht="12.75" customHeight="1">
      <c r="A89" s="143" t="s">
        <v>156</v>
      </c>
      <c r="B89" s="144"/>
      <c r="C89" s="144"/>
      <c r="D89" s="145"/>
      <c r="E89" s="138" t="s">
        <v>157</v>
      </c>
      <c r="F89" s="63"/>
      <c r="G89"/>
      <c r="H89" s="6"/>
    </row>
    <row r="90" spans="1:9" ht="12" customHeight="1">
      <c r="A90" s="140" t="s">
        <v>158</v>
      </c>
      <c r="B90" s="141"/>
      <c r="C90" s="141"/>
      <c r="D90" s="142"/>
      <c r="E90" s="138" t="s">
        <v>159</v>
      </c>
      <c r="F90" s="63"/>
      <c r="G90"/>
      <c r="H90" s="150" t="s">
        <v>160</v>
      </c>
    </row>
    <row r="91" spans="1:9">
      <c r="A91" s="151" t="s">
        <v>161</v>
      </c>
      <c r="B91" s="152"/>
      <c r="C91" s="152"/>
      <c r="D91" s="153"/>
      <c r="E91" s="154" t="s">
        <v>162</v>
      </c>
      <c r="F91" s="63"/>
      <c r="G91"/>
      <c r="H91" s="150"/>
    </row>
    <row r="92" spans="1:9">
      <c r="A92" s="151" t="s">
        <v>163</v>
      </c>
      <c r="B92" s="152"/>
      <c r="C92" s="152"/>
      <c r="D92" s="153"/>
      <c r="E92" s="154" t="s">
        <v>164</v>
      </c>
      <c r="F92" s="63"/>
      <c r="G92"/>
      <c r="H92" s="150" t="s">
        <v>160</v>
      </c>
    </row>
    <row r="93" spans="1:9">
      <c r="A93" s="155" t="s">
        <v>165</v>
      </c>
      <c r="B93" s="156"/>
      <c r="C93" s="156"/>
      <c r="D93" s="157"/>
      <c r="E93" s="154" t="s">
        <v>166</v>
      </c>
      <c r="F93" s="63"/>
      <c r="G93"/>
      <c r="H93" s="6"/>
    </row>
    <row r="94" spans="1:9">
      <c r="A94" s="151" t="s">
        <v>167</v>
      </c>
      <c r="B94" s="152"/>
      <c r="C94" s="152"/>
      <c r="D94" s="153"/>
      <c r="E94" s="154" t="s">
        <v>168</v>
      </c>
      <c r="F94" s="63"/>
      <c r="G94"/>
      <c r="H94" s="6"/>
    </row>
    <row r="95" spans="1:9">
      <c r="A95"/>
      <c r="B95"/>
      <c r="C95"/>
      <c r="D95"/>
      <c r="E95"/>
      <c r="F95"/>
      <c r="G95"/>
      <c r="H95" s="6"/>
    </row>
    <row r="96" spans="1:9">
      <c r="A96" s="158"/>
      <c r="B96" s="159"/>
      <c r="C96" s="159"/>
      <c r="D96" s="159"/>
      <c r="E96" s="160"/>
      <c r="F96" s="161"/>
      <c r="G96"/>
      <c r="H96"/>
      <c r="I96" s="3"/>
    </row>
    <row r="97" spans="1:6" customFormat="1">
      <c r="A97" s="162" t="s">
        <v>103</v>
      </c>
      <c r="B97" s="163">
        <f>'[1]1'!D120</f>
        <v>0</v>
      </c>
      <c r="C97" s="164"/>
      <c r="D97" s="165" t="s">
        <v>104</v>
      </c>
      <c r="E97" s="164"/>
      <c r="F97" s="163">
        <f>'[1]1'!D122</f>
        <v>0</v>
      </c>
    </row>
    <row r="98" spans="1:6" customFormat="1"/>
    <row r="99" spans="1:6" customFormat="1"/>
    <row r="100" spans="1:6" customFormat="1"/>
    <row r="101" spans="1:6" customFormat="1"/>
    <row r="102" spans="1:6" customFormat="1"/>
    <row r="103" spans="1:6" customFormat="1"/>
    <row r="104" spans="1:6" customFormat="1"/>
    <row r="105" spans="1:6" customFormat="1"/>
    <row r="106" spans="1:6" customFormat="1"/>
    <row r="107" spans="1:6" customFormat="1"/>
    <row r="108" spans="1:6" customFormat="1"/>
    <row r="109" spans="1:6" customFormat="1"/>
    <row r="110" spans="1:6" customFormat="1"/>
    <row r="111" spans="1:6" customFormat="1"/>
    <row r="112" spans="1:6" customFormat="1"/>
    <row r="113" spans="7:7" customFormat="1"/>
    <row r="114" spans="7:7" customFormat="1"/>
    <row r="115" spans="7:7" customFormat="1"/>
    <row r="116" spans="7:7" customFormat="1"/>
    <row r="117" spans="7:7" customFormat="1"/>
    <row r="118" spans="7:7" customFormat="1"/>
    <row r="119" spans="7:7" customFormat="1"/>
    <row r="120" spans="7:7" customFormat="1"/>
    <row r="121" spans="7:7" customFormat="1"/>
    <row r="122" spans="7:7" customFormat="1"/>
    <row r="123" spans="7:7" customFormat="1"/>
    <row r="124" spans="7:7" customFormat="1">
      <c r="G124" s="166">
        <f>'[1]1'!D62</f>
        <v>-1069063803</v>
      </c>
    </row>
    <row r="125" spans="7:7" customFormat="1"/>
    <row r="126" spans="7:7" customFormat="1"/>
    <row r="127" spans="7:7" customFormat="1"/>
    <row r="128" spans="7:7" customFormat="1"/>
    <row r="129" customFormat="1"/>
    <row r="130" customFormat="1"/>
    <row r="131" customFormat="1"/>
    <row r="132" customFormat="1"/>
    <row r="133" customFormat="1"/>
    <row r="134" customFormat="1"/>
    <row r="135" customFormat="1"/>
    <row r="136" customFormat="1"/>
    <row r="137" customFormat="1"/>
    <row r="138" customFormat="1"/>
    <row r="139" customFormat="1"/>
    <row r="140" customFormat="1"/>
    <row r="141" customFormat="1"/>
    <row r="142" customFormat="1"/>
    <row r="143" customFormat="1"/>
    <row r="144" customFormat="1"/>
    <row r="145" customFormat="1"/>
    <row r="146" customFormat="1"/>
    <row r="147" customFormat="1"/>
    <row r="148" customFormat="1"/>
    <row r="149" customFormat="1"/>
    <row r="150" customFormat="1"/>
    <row r="151" customFormat="1"/>
    <row r="152" customFormat="1"/>
    <row r="153" customFormat="1"/>
    <row r="154" customFormat="1"/>
    <row r="155" customFormat="1"/>
    <row r="156" customFormat="1"/>
    <row r="157" customFormat="1"/>
    <row r="158" customFormat="1"/>
    <row r="159" customFormat="1"/>
    <row r="160" customFormat="1"/>
    <row r="161" spans="1:8" customFormat="1"/>
    <row r="162" spans="1:8" customFormat="1"/>
    <row r="163" spans="1:8" customFormat="1"/>
    <row r="164" spans="1:8" customFormat="1"/>
    <row r="165" spans="1:8">
      <c r="A165"/>
      <c r="B165"/>
      <c r="C165"/>
      <c r="D165"/>
      <c r="E165"/>
      <c r="F165"/>
      <c r="G165"/>
      <c r="H165"/>
    </row>
    <row r="166" spans="1:8">
      <c r="A166"/>
      <c r="B166"/>
      <c r="C166"/>
      <c r="D166"/>
      <c r="E166"/>
      <c r="F166"/>
      <c r="G166"/>
      <c r="H166"/>
    </row>
    <row r="167" spans="1:8">
      <c r="A167"/>
      <c r="B167"/>
      <c r="C167"/>
      <c r="D167"/>
      <c r="E167"/>
      <c r="F167"/>
      <c r="G167"/>
      <c r="H167"/>
    </row>
    <row r="168" spans="1:8">
      <c r="A168"/>
      <c r="B168"/>
      <c r="C168"/>
      <c r="D168"/>
      <c r="E168"/>
      <c r="F168"/>
      <c r="G168"/>
      <c r="H168"/>
    </row>
    <row r="169" spans="1:8">
      <c r="A169"/>
      <c r="B169"/>
      <c r="C169"/>
      <c r="D169"/>
      <c r="E169"/>
      <c r="F169"/>
      <c r="G169"/>
      <c r="H169"/>
    </row>
    <row r="170" spans="1:8">
      <c r="A170"/>
      <c r="B170"/>
      <c r="C170"/>
      <c r="D170"/>
      <c r="E170"/>
      <c r="F170"/>
      <c r="G170"/>
      <c r="H170"/>
    </row>
    <row r="171" spans="1:8">
      <c r="A171"/>
      <c r="B171"/>
      <c r="C171"/>
      <c r="D171"/>
      <c r="E171"/>
      <c r="F171"/>
      <c r="G171"/>
      <c r="H171"/>
    </row>
    <row r="172" spans="1:8">
      <c r="A172"/>
      <c r="B172"/>
      <c r="C172"/>
      <c r="D172"/>
      <c r="E172"/>
      <c r="F172"/>
      <c r="H172" s="6"/>
    </row>
    <row r="173" spans="1:8">
      <c r="A173" s="167"/>
      <c r="B173" s="168"/>
      <c r="C173" s="168"/>
      <c r="D173" s="6"/>
      <c r="E173" s="6"/>
      <c r="F173" s="6"/>
      <c r="H173" s="6"/>
    </row>
    <row r="174" spans="1:8">
      <c r="A174" s="167"/>
      <c r="B174" s="168"/>
      <c r="C174" s="168"/>
      <c r="D174" s="6"/>
      <c r="E174" s="6"/>
      <c r="F174" s="6"/>
      <c r="H174" s="6"/>
    </row>
    <row r="175" spans="1:8">
      <c r="A175" s="167"/>
      <c r="B175" s="168"/>
      <c r="C175" s="168"/>
      <c r="D175" s="6"/>
      <c r="E175" s="6"/>
      <c r="F175" s="6"/>
      <c r="H175" s="6"/>
    </row>
    <row r="176" spans="1:8">
      <c r="A176" s="167"/>
      <c r="B176" s="168"/>
      <c r="C176" s="168"/>
      <c r="D176" s="6"/>
      <c r="E176" s="6"/>
      <c r="F176" s="6"/>
      <c r="H176" s="6"/>
    </row>
    <row r="177" spans="1:8">
      <c r="A177" s="167"/>
      <c r="B177" s="168"/>
      <c r="C177" s="168"/>
      <c r="D177" s="6"/>
      <c r="E177" s="6"/>
      <c r="F177" s="6"/>
      <c r="H177" s="6"/>
    </row>
    <row r="178" spans="1:8">
      <c r="A178" s="167"/>
      <c r="B178" s="168"/>
      <c r="C178" s="168"/>
      <c r="D178" s="6"/>
      <c r="E178" s="6"/>
      <c r="F178" s="6"/>
      <c r="H178" s="6"/>
    </row>
    <row r="179" spans="1:8">
      <c r="A179" s="167"/>
      <c r="B179" s="168"/>
      <c r="C179" s="168"/>
      <c r="D179" s="6"/>
      <c r="E179" s="6"/>
      <c r="F179" s="6"/>
      <c r="H179" s="6"/>
    </row>
    <row r="180" spans="1:8">
      <c r="A180" s="167"/>
      <c r="B180" s="168"/>
      <c r="C180" s="168"/>
      <c r="D180" s="6"/>
      <c r="E180" s="6"/>
      <c r="F180" s="6"/>
      <c r="H180" s="6"/>
    </row>
    <row r="181" spans="1:8">
      <c r="A181" s="167"/>
      <c r="B181" s="168"/>
      <c r="C181" s="168"/>
      <c r="D181" s="6"/>
      <c r="E181" s="6"/>
      <c r="F181" s="6"/>
      <c r="H181" s="6"/>
    </row>
    <row r="182" spans="1:8">
      <c r="A182" s="167"/>
      <c r="B182" s="168"/>
      <c r="C182" s="168"/>
      <c r="D182" s="6"/>
      <c r="E182" s="6"/>
      <c r="F182" s="6"/>
      <c r="H182" s="6"/>
    </row>
    <row r="183" spans="1:8">
      <c r="A183" s="167"/>
      <c r="B183" s="168"/>
      <c r="C183" s="168"/>
      <c r="D183" s="6"/>
      <c r="E183" s="6"/>
      <c r="F183" s="6"/>
      <c r="H183" s="6"/>
    </row>
    <row r="184" spans="1:8">
      <c r="A184" s="167"/>
      <c r="B184" s="168"/>
      <c r="C184" s="168"/>
      <c r="D184" s="6"/>
      <c r="E184" s="6"/>
      <c r="F184" s="6"/>
      <c r="H184" s="6"/>
    </row>
    <row r="185" spans="1:8">
      <c r="A185" s="167"/>
      <c r="B185" s="168"/>
      <c r="C185" s="168"/>
      <c r="D185" s="6"/>
      <c r="E185" s="6"/>
      <c r="F185" s="6"/>
      <c r="H185" s="6"/>
    </row>
    <row r="186" spans="1:8">
      <c r="A186" s="167"/>
      <c r="B186" s="168"/>
      <c r="C186" s="168"/>
      <c r="D186" s="6"/>
      <c r="E186" s="6"/>
      <c r="F186" s="6"/>
      <c r="H186" s="6"/>
    </row>
    <row r="187" spans="1:8">
      <c r="A187" s="167"/>
      <c r="B187" s="168"/>
      <c r="C187" s="168"/>
      <c r="D187" s="6"/>
      <c r="E187" s="6"/>
      <c r="F187" s="6"/>
      <c r="H187" s="6"/>
    </row>
    <row r="188" spans="1:8">
      <c r="A188" s="167"/>
      <c r="B188" s="168"/>
      <c r="C188" s="168"/>
      <c r="D188" s="6"/>
      <c r="E188" s="6"/>
      <c r="F188" s="6"/>
      <c r="H188" s="6"/>
    </row>
    <row r="189" spans="1:8">
      <c r="A189" s="167"/>
      <c r="B189" s="168"/>
      <c r="C189" s="168"/>
      <c r="D189" s="6"/>
      <c r="E189" s="6"/>
      <c r="F189" s="6"/>
      <c r="H189" s="6"/>
    </row>
    <row r="190" spans="1:8">
      <c r="A190" s="167"/>
      <c r="B190" s="168"/>
      <c r="C190" s="168"/>
      <c r="D190" s="6"/>
      <c r="E190" s="6"/>
      <c r="F190" s="6"/>
      <c r="H190" s="6"/>
    </row>
    <row r="191" spans="1:8">
      <c r="A191" s="167"/>
      <c r="B191" s="168"/>
      <c r="C191" s="168"/>
      <c r="D191" s="6"/>
      <c r="E191" s="6"/>
      <c r="F191" s="6"/>
      <c r="H191" s="6"/>
    </row>
    <row r="192" spans="1:8">
      <c r="A192" s="167"/>
      <c r="B192" s="168"/>
      <c r="C192" s="168"/>
      <c r="D192" s="6"/>
      <c r="E192" s="6"/>
      <c r="F192" s="6"/>
      <c r="H192" s="6"/>
    </row>
    <row r="193" spans="1:8">
      <c r="A193" s="167"/>
      <c r="B193" s="168"/>
      <c r="C193" s="168"/>
      <c r="D193" s="6"/>
      <c r="E193" s="6"/>
      <c r="F193" s="6"/>
      <c r="H193" s="6"/>
    </row>
    <row r="194" spans="1:8">
      <c r="A194" s="167"/>
      <c r="B194" s="168"/>
      <c r="C194" s="168"/>
      <c r="D194" s="6"/>
      <c r="E194" s="6"/>
      <c r="F194" s="6"/>
      <c r="H194" s="6"/>
    </row>
    <row r="195" spans="1:8">
      <c r="A195" s="167"/>
      <c r="B195" s="168"/>
      <c r="C195" s="168"/>
      <c r="D195" s="6"/>
      <c r="E195" s="6"/>
      <c r="F195" s="6"/>
      <c r="H195" s="6"/>
    </row>
    <row r="196" spans="1:8">
      <c r="A196" s="167"/>
      <c r="B196" s="168"/>
      <c r="C196" s="168"/>
      <c r="D196" s="6"/>
      <c r="E196" s="6"/>
      <c r="F196" s="6"/>
      <c r="H196" s="6"/>
    </row>
    <row r="197" spans="1:8">
      <c r="A197" s="167"/>
      <c r="B197" s="168"/>
      <c r="C197" s="168"/>
      <c r="D197" s="6"/>
      <c r="E197" s="6"/>
      <c r="F197" s="6"/>
      <c r="H197" s="6"/>
    </row>
    <row r="198" spans="1:8">
      <c r="A198" s="167"/>
      <c r="B198" s="168"/>
      <c r="C198" s="168"/>
      <c r="D198" s="6"/>
      <c r="E198" s="6"/>
      <c r="F198" s="6"/>
      <c r="H198" s="6"/>
    </row>
    <row r="199" spans="1:8">
      <c r="A199" s="167"/>
      <c r="B199" s="168"/>
      <c r="C199" s="168"/>
      <c r="D199" s="6"/>
      <c r="E199" s="6"/>
      <c r="F199" s="6"/>
      <c r="H199" s="6"/>
    </row>
    <row r="200" spans="1:8">
      <c r="A200" s="167"/>
      <c r="B200" s="168"/>
      <c r="C200" s="168"/>
      <c r="D200" s="6"/>
      <c r="E200" s="6"/>
      <c r="F200" s="6"/>
      <c r="H200" s="6"/>
    </row>
    <row r="201" spans="1:8">
      <c r="A201" s="167"/>
      <c r="B201" s="168"/>
      <c r="C201" s="168"/>
      <c r="D201" s="6"/>
      <c r="E201" s="6"/>
      <c r="F201" s="6"/>
      <c r="H201" s="6"/>
    </row>
    <row r="202" spans="1:8">
      <c r="A202" s="167"/>
      <c r="B202" s="168"/>
      <c r="C202" s="168"/>
      <c r="D202" s="6"/>
      <c r="E202" s="6"/>
      <c r="F202" s="6"/>
      <c r="H202" s="6"/>
    </row>
    <row r="203" spans="1:8">
      <c r="A203" s="167"/>
      <c r="B203" s="168"/>
      <c r="C203" s="168"/>
      <c r="D203" s="6"/>
      <c r="E203" s="6"/>
      <c r="F203" s="6"/>
      <c r="H203" s="6"/>
    </row>
    <row r="204" spans="1:8">
      <c r="A204" s="167"/>
      <c r="B204" s="168"/>
      <c r="C204" s="168"/>
      <c r="D204" s="6"/>
      <c r="E204" s="6"/>
      <c r="F204" s="6"/>
      <c r="H204" s="6"/>
    </row>
    <row r="205" spans="1:8">
      <c r="A205" s="167"/>
      <c r="B205" s="168"/>
      <c r="C205" s="168"/>
      <c r="D205" s="6"/>
      <c r="E205" s="6"/>
      <c r="F205" s="6"/>
      <c r="H205" s="6"/>
    </row>
    <row r="206" spans="1:8">
      <c r="A206" s="167"/>
      <c r="B206" s="168"/>
      <c r="C206" s="168"/>
      <c r="D206" s="6"/>
      <c r="E206" s="6"/>
      <c r="F206" s="6"/>
      <c r="H206" s="6"/>
    </row>
    <row r="207" spans="1:8">
      <c r="A207" s="167"/>
      <c r="B207" s="168"/>
      <c r="C207" s="168"/>
      <c r="D207" s="6"/>
      <c r="E207" s="6"/>
      <c r="F207" s="6"/>
      <c r="H207" s="6"/>
    </row>
    <row r="208" spans="1:8">
      <c r="A208" s="167"/>
      <c r="B208" s="168"/>
      <c r="C208" s="168"/>
      <c r="D208" s="6"/>
      <c r="E208" s="6"/>
      <c r="F208" s="6"/>
      <c r="H208" s="6"/>
    </row>
    <row r="209" spans="1:8">
      <c r="A209" s="167"/>
      <c r="B209" s="168"/>
      <c r="C209" s="168"/>
      <c r="D209" s="6"/>
      <c r="E209" s="6"/>
      <c r="F209" s="6"/>
      <c r="H209" s="6"/>
    </row>
    <row r="210" spans="1:8">
      <c r="A210" s="167"/>
      <c r="B210" s="168"/>
      <c r="C210" s="168"/>
      <c r="D210" s="6"/>
      <c r="E210" s="6"/>
      <c r="F210" s="6"/>
      <c r="H210" s="6"/>
    </row>
    <row r="211" spans="1:8">
      <c r="A211" s="167"/>
      <c r="B211" s="168"/>
      <c r="C211" s="168"/>
      <c r="D211" s="6"/>
      <c r="E211" s="6"/>
      <c r="F211" s="6"/>
      <c r="H211" s="6"/>
    </row>
    <row r="212" spans="1:8">
      <c r="A212" s="167"/>
      <c r="B212" s="168"/>
      <c r="C212" s="168"/>
      <c r="D212" s="6"/>
      <c r="E212" s="6"/>
      <c r="F212" s="6"/>
      <c r="H212" s="6"/>
    </row>
    <row r="213" spans="1:8">
      <c r="A213" s="167"/>
      <c r="B213" s="168"/>
      <c r="C213" s="168"/>
      <c r="D213" s="6"/>
      <c r="E213" s="6"/>
      <c r="F213" s="6"/>
      <c r="H213" s="6"/>
    </row>
    <row r="214" spans="1:8">
      <c r="A214" s="167"/>
      <c r="B214" s="168"/>
      <c r="C214" s="168"/>
      <c r="D214" s="6"/>
      <c r="E214" s="6"/>
      <c r="F214" s="6"/>
      <c r="H214" s="6"/>
    </row>
    <row r="215" spans="1:8">
      <c r="A215" s="167"/>
      <c r="B215" s="168"/>
      <c r="C215" s="168"/>
      <c r="D215" s="6"/>
      <c r="E215" s="6"/>
      <c r="F215" s="6"/>
      <c r="H215" s="6"/>
    </row>
    <row r="216" spans="1:8">
      <c r="A216" s="167"/>
      <c r="B216" s="168"/>
      <c r="C216" s="168"/>
      <c r="D216" s="6"/>
      <c r="E216" s="6"/>
      <c r="F216" s="6"/>
      <c r="H216" s="6"/>
    </row>
    <row r="217" spans="1:8">
      <c r="A217" s="167"/>
      <c r="B217" s="168"/>
      <c r="C217" s="168"/>
      <c r="D217" s="6"/>
      <c r="E217" s="6"/>
      <c r="F217" s="6"/>
      <c r="H217" s="6"/>
    </row>
    <row r="218" spans="1:8">
      <c r="A218" s="167"/>
      <c r="B218" s="168"/>
      <c r="C218" s="168"/>
      <c r="D218" s="6"/>
      <c r="E218" s="6"/>
      <c r="F218" s="6"/>
      <c r="H218" s="6"/>
    </row>
    <row r="219" spans="1:8">
      <c r="A219" s="167"/>
      <c r="B219" s="168"/>
      <c r="C219" s="168"/>
      <c r="D219" s="6"/>
      <c r="E219" s="6"/>
      <c r="F219" s="6"/>
      <c r="H219" s="6"/>
    </row>
    <row r="220" spans="1:8">
      <c r="A220" s="167"/>
      <c r="B220" s="168"/>
      <c r="C220" s="168"/>
      <c r="D220" s="6"/>
      <c r="E220" s="6"/>
      <c r="F220" s="6"/>
      <c r="H220" s="6"/>
    </row>
    <row r="221" spans="1:8">
      <c r="A221" s="167"/>
      <c r="B221" s="168"/>
      <c r="C221" s="168"/>
      <c r="D221" s="6"/>
      <c r="E221" s="6"/>
      <c r="F221" s="6"/>
      <c r="H221" s="6"/>
    </row>
    <row r="222" spans="1:8">
      <c r="A222" s="167"/>
      <c r="B222" s="168"/>
      <c r="C222" s="168"/>
      <c r="D222" s="6"/>
      <c r="E222" s="6"/>
      <c r="F222" s="6"/>
      <c r="H222" s="6"/>
    </row>
    <row r="223" spans="1:8">
      <c r="A223" s="167"/>
      <c r="B223" s="168"/>
      <c r="C223" s="168"/>
      <c r="D223" s="6"/>
      <c r="E223" s="6"/>
      <c r="F223" s="6"/>
      <c r="H223" s="6"/>
    </row>
    <row r="224" spans="1:8">
      <c r="A224" s="167"/>
      <c r="B224" s="168"/>
      <c r="C224" s="168"/>
      <c r="D224" s="6"/>
      <c r="E224" s="6"/>
      <c r="F224" s="6"/>
      <c r="H224" s="6"/>
    </row>
    <row r="225" spans="1:8">
      <c r="A225" s="167"/>
      <c r="B225" s="168"/>
      <c r="C225" s="168"/>
      <c r="D225" s="6"/>
      <c r="E225" s="6"/>
      <c r="F225" s="6"/>
      <c r="H225" s="6"/>
    </row>
    <row r="226" spans="1:8">
      <c r="A226" s="167"/>
      <c r="B226" s="168"/>
      <c r="C226" s="168"/>
      <c r="D226" s="6"/>
      <c r="E226" s="6"/>
      <c r="F226" s="6"/>
      <c r="H226" s="6"/>
    </row>
    <row r="227" spans="1:8">
      <c r="A227" s="167"/>
      <c r="B227" s="168"/>
      <c r="C227" s="168"/>
      <c r="D227" s="6"/>
      <c r="E227" s="6"/>
      <c r="F227" s="6"/>
      <c r="H227" s="6"/>
    </row>
    <row r="228" spans="1:8">
      <c r="A228" s="167"/>
      <c r="B228" s="168"/>
      <c r="C228" s="168"/>
      <c r="D228" s="6"/>
      <c r="E228" s="6"/>
      <c r="F228" s="6"/>
      <c r="H228" s="6"/>
    </row>
    <row r="229" spans="1:8">
      <c r="A229" s="167"/>
      <c r="B229" s="168"/>
      <c r="C229" s="168"/>
      <c r="D229" s="6"/>
      <c r="E229" s="6"/>
      <c r="F229" s="6"/>
      <c r="H229" s="6"/>
    </row>
    <row r="230" spans="1:8">
      <c r="A230" s="167"/>
      <c r="B230" s="168"/>
      <c r="C230" s="168"/>
      <c r="D230" s="6"/>
      <c r="E230" s="6"/>
      <c r="F230" s="6"/>
      <c r="H230" s="6"/>
    </row>
    <row r="231" spans="1:8">
      <c r="A231" s="167"/>
      <c r="B231" s="168"/>
      <c r="C231" s="168"/>
      <c r="D231" s="6"/>
      <c r="E231" s="6"/>
      <c r="F231" s="6"/>
      <c r="H231" s="6"/>
    </row>
    <row r="232" spans="1:8">
      <c r="A232" s="167"/>
      <c r="B232" s="168"/>
      <c r="C232" s="168"/>
      <c r="D232" s="6"/>
      <c r="E232" s="6"/>
      <c r="F232" s="6"/>
      <c r="H232" s="6"/>
    </row>
    <row r="233" spans="1:8">
      <c r="A233" s="167"/>
      <c r="B233" s="168"/>
      <c r="C233" s="168"/>
      <c r="D233" s="6"/>
      <c r="E233" s="6"/>
      <c r="F233" s="6"/>
      <c r="H233" s="6"/>
    </row>
    <row r="234" spans="1:8">
      <c r="A234" s="167"/>
      <c r="B234" s="168"/>
      <c r="C234" s="168"/>
      <c r="D234" s="6"/>
      <c r="E234" s="6"/>
      <c r="F234" s="6"/>
      <c r="H234" s="6"/>
    </row>
    <row r="235" spans="1:8">
      <c r="A235" s="167"/>
      <c r="B235" s="168"/>
      <c r="C235" s="168"/>
      <c r="D235" s="6"/>
      <c r="E235" s="6"/>
      <c r="F235" s="6"/>
      <c r="H235" s="6"/>
    </row>
    <row r="236" spans="1:8">
      <c r="A236" s="167"/>
      <c r="B236" s="168"/>
      <c r="C236" s="168"/>
      <c r="D236" s="6"/>
      <c r="E236" s="6"/>
      <c r="F236" s="6"/>
      <c r="H236" s="6"/>
    </row>
    <row r="237" spans="1:8">
      <c r="A237" s="167"/>
      <c r="B237" s="168"/>
      <c r="C237" s="168"/>
      <c r="D237" s="6"/>
      <c r="E237" s="6"/>
      <c r="F237" s="6"/>
      <c r="H237" s="6"/>
    </row>
    <row r="238" spans="1:8">
      <c r="A238" s="167"/>
      <c r="B238" s="168"/>
      <c r="C238" s="168"/>
      <c r="D238" s="6"/>
      <c r="E238" s="6"/>
      <c r="F238" s="6"/>
      <c r="H238" s="6"/>
    </row>
    <row r="239" spans="1:8">
      <c r="A239" s="167"/>
      <c r="B239" s="168"/>
      <c r="C239" s="168"/>
      <c r="D239" s="6"/>
      <c r="E239" s="6"/>
      <c r="F239" s="6"/>
      <c r="H239" s="6"/>
    </row>
    <row r="240" spans="1:8">
      <c r="A240" s="167"/>
      <c r="B240" s="168"/>
      <c r="C240" s="168"/>
      <c r="D240" s="6"/>
      <c r="E240" s="6"/>
      <c r="F240" s="6"/>
      <c r="H240" s="6"/>
    </row>
    <row r="241" spans="1:8">
      <c r="A241" s="167"/>
      <c r="B241" s="168"/>
      <c r="C241" s="168"/>
      <c r="D241" s="6"/>
      <c r="E241" s="6"/>
      <c r="F241" s="6"/>
      <c r="H241" s="6"/>
    </row>
    <row r="242" spans="1:8">
      <c r="A242" s="167"/>
      <c r="B242" s="168"/>
      <c r="C242" s="168"/>
      <c r="D242" s="6"/>
      <c r="E242" s="6"/>
      <c r="F242" s="6"/>
      <c r="H242" s="6"/>
    </row>
    <row r="243" spans="1:8">
      <c r="A243" s="167"/>
      <c r="B243" s="168"/>
      <c r="C243" s="168"/>
      <c r="D243" s="6"/>
      <c r="E243" s="6"/>
      <c r="F243" s="6"/>
      <c r="H243" s="6"/>
    </row>
    <row r="244" spans="1:8">
      <c r="A244" s="167"/>
      <c r="B244" s="168"/>
      <c r="C244" s="168"/>
      <c r="D244" s="6"/>
      <c r="E244" s="6"/>
      <c r="F244" s="6"/>
      <c r="H244" s="6"/>
    </row>
    <row r="245" spans="1:8">
      <c r="A245" s="167"/>
      <c r="B245" s="168"/>
      <c r="C245" s="168"/>
      <c r="D245" s="6"/>
      <c r="E245" s="6"/>
      <c r="F245" s="6"/>
      <c r="H245" s="6"/>
    </row>
    <row r="246" spans="1:8">
      <c r="A246" s="167"/>
      <c r="B246" s="168"/>
      <c r="C246" s="168"/>
      <c r="D246" s="6"/>
      <c r="E246" s="6"/>
      <c r="F246" s="6"/>
      <c r="H246" s="6"/>
    </row>
    <row r="247" spans="1:8">
      <c r="A247" s="167"/>
      <c r="B247" s="168"/>
      <c r="C247" s="168"/>
      <c r="D247" s="6"/>
      <c r="E247" s="6"/>
      <c r="F247" s="6"/>
      <c r="H247" s="6"/>
    </row>
    <row r="248" spans="1:8">
      <c r="A248" s="167"/>
      <c r="B248" s="168"/>
      <c r="C248" s="168"/>
      <c r="D248" s="6"/>
      <c r="E248" s="6"/>
      <c r="F248" s="6"/>
      <c r="H248" s="6"/>
    </row>
    <row r="249" spans="1:8">
      <c r="A249" s="167"/>
      <c r="B249" s="168"/>
      <c r="C249" s="168"/>
      <c r="D249" s="6"/>
      <c r="E249" s="6"/>
      <c r="F249" s="6"/>
      <c r="H249" s="6"/>
    </row>
    <row r="250" spans="1:8">
      <c r="A250" s="167"/>
      <c r="B250" s="168"/>
      <c r="C250" s="168"/>
      <c r="D250" s="6"/>
      <c r="E250" s="6"/>
      <c r="F250" s="6"/>
      <c r="H250" s="6"/>
    </row>
    <row r="251" spans="1:8">
      <c r="A251" s="167"/>
      <c r="B251" s="168"/>
      <c r="C251" s="168"/>
      <c r="D251" s="6"/>
      <c r="E251" s="6"/>
      <c r="F251" s="6"/>
      <c r="H251" s="6"/>
    </row>
    <row r="252" spans="1:8">
      <c r="A252" s="167"/>
      <c r="B252" s="168"/>
      <c r="C252" s="168"/>
      <c r="D252" s="6"/>
      <c r="E252" s="6"/>
      <c r="F252" s="6"/>
      <c r="H252" s="6"/>
    </row>
    <row r="253" spans="1:8">
      <c r="A253" s="167"/>
      <c r="B253" s="168"/>
      <c r="C253" s="168"/>
      <c r="D253" s="6"/>
      <c r="E253" s="6"/>
      <c r="F253" s="6"/>
      <c r="H253" s="6"/>
    </row>
    <row r="254" spans="1:8">
      <c r="A254" s="167"/>
      <c r="B254" s="168"/>
      <c r="C254" s="168"/>
      <c r="D254" s="6"/>
      <c r="E254" s="6"/>
      <c r="F254" s="6"/>
      <c r="H254" s="6"/>
    </row>
    <row r="255" spans="1:8">
      <c r="A255" s="167"/>
      <c r="B255" s="168"/>
      <c r="C255" s="168"/>
      <c r="D255" s="6"/>
      <c r="E255" s="6"/>
      <c r="F255" s="6"/>
      <c r="H255" s="6"/>
    </row>
    <row r="256" spans="1:8">
      <c r="A256" s="167"/>
      <c r="B256" s="168"/>
      <c r="C256" s="168"/>
      <c r="D256" s="6"/>
      <c r="E256" s="6"/>
      <c r="F256" s="6"/>
      <c r="H256" s="6"/>
    </row>
    <row r="257" spans="1:8">
      <c r="A257" s="167"/>
      <c r="B257" s="168"/>
      <c r="C257" s="168"/>
      <c r="D257" s="6"/>
      <c r="E257" s="6"/>
      <c r="F257" s="6"/>
      <c r="H257" s="6"/>
    </row>
    <row r="258" spans="1:8">
      <c r="A258" s="167"/>
      <c r="B258" s="168"/>
      <c r="C258" s="168"/>
      <c r="D258" s="6"/>
      <c r="E258" s="6"/>
      <c r="F258" s="6"/>
      <c r="H258" s="6"/>
    </row>
    <row r="259" spans="1:8">
      <c r="A259" s="167"/>
      <c r="B259" s="168"/>
      <c r="C259" s="168"/>
      <c r="D259" s="6"/>
      <c r="E259" s="6"/>
      <c r="F259" s="6"/>
      <c r="H259" s="6"/>
    </row>
    <row r="260" spans="1:8">
      <c r="A260" s="167"/>
      <c r="B260" s="168"/>
      <c r="C260" s="168"/>
      <c r="D260" s="6"/>
      <c r="E260" s="6"/>
      <c r="F260" s="6"/>
      <c r="H260" s="6"/>
    </row>
    <row r="261" spans="1:8">
      <c r="A261" s="167"/>
      <c r="B261" s="168"/>
      <c r="C261" s="168"/>
      <c r="D261" s="6"/>
      <c r="E261" s="6"/>
      <c r="F261" s="6"/>
      <c r="H261" s="6"/>
    </row>
    <row r="262" spans="1:8">
      <c r="A262" s="167"/>
      <c r="B262" s="168"/>
      <c r="C262" s="168"/>
      <c r="D262" s="6"/>
      <c r="E262" s="6"/>
      <c r="F262" s="6"/>
      <c r="H262" s="6"/>
    </row>
    <row r="263" spans="1:8">
      <c r="A263" s="167"/>
      <c r="B263" s="168"/>
      <c r="C263" s="168"/>
      <c r="D263" s="6"/>
      <c r="E263" s="6"/>
      <c r="F263" s="6"/>
      <c r="H263" s="6"/>
    </row>
    <row r="264" spans="1:8">
      <c r="A264" s="167"/>
      <c r="B264" s="168"/>
      <c r="C264" s="168"/>
      <c r="D264" s="6"/>
      <c r="E264" s="6"/>
      <c r="F264" s="6"/>
      <c r="H264" s="6"/>
    </row>
    <row r="265" spans="1:8">
      <c r="A265" s="167"/>
      <c r="B265" s="168"/>
      <c r="C265" s="168"/>
      <c r="D265" s="6"/>
      <c r="E265" s="6"/>
      <c r="F265" s="6"/>
      <c r="H265" s="6"/>
    </row>
    <row r="266" spans="1:8">
      <c r="A266" s="167"/>
      <c r="B266" s="168"/>
      <c r="C266" s="168"/>
      <c r="D266" s="6"/>
      <c r="E266" s="6"/>
      <c r="F266" s="6"/>
      <c r="H266" s="6"/>
    </row>
    <row r="267" spans="1:8">
      <c r="A267" s="167"/>
      <c r="B267" s="168"/>
      <c r="C267" s="168"/>
      <c r="D267" s="6"/>
      <c r="E267" s="6"/>
      <c r="F267" s="6"/>
      <c r="H267" s="6"/>
    </row>
    <row r="268" spans="1:8">
      <c r="A268" s="167"/>
      <c r="B268" s="168"/>
      <c r="C268" s="168"/>
      <c r="D268" s="6"/>
      <c r="E268" s="6"/>
      <c r="F268" s="6"/>
      <c r="H268" s="6"/>
    </row>
    <row r="269" spans="1:8">
      <c r="A269" s="167"/>
      <c r="B269" s="168"/>
      <c r="C269" s="168"/>
      <c r="D269" s="6"/>
      <c r="E269" s="6"/>
      <c r="F269" s="6"/>
      <c r="H269" s="6"/>
    </row>
    <row r="270" spans="1:8">
      <c r="A270" s="167"/>
      <c r="B270" s="168"/>
      <c r="C270" s="168"/>
      <c r="D270" s="6"/>
      <c r="E270" s="6"/>
      <c r="F270" s="6"/>
      <c r="H270" s="6"/>
    </row>
    <row r="271" spans="1:8">
      <c r="A271" s="167"/>
      <c r="B271" s="168"/>
      <c r="C271" s="168"/>
      <c r="D271" s="6"/>
      <c r="E271" s="6"/>
      <c r="F271" s="6"/>
      <c r="H271" s="6"/>
    </row>
    <row r="272" spans="1:8">
      <c r="A272" s="167"/>
      <c r="B272" s="168"/>
      <c r="C272" s="168"/>
      <c r="D272" s="6"/>
      <c r="E272" s="6"/>
      <c r="F272" s="6"/>
      <c r="H272" s="6"/>
    </row>
    <row r="273" spans="1:8">
      <c r="A273" s="167"/>
      <c r="B273" s="168"/>
      <c r="C273" s="168"/>
      <c r="D273" s="6"/>
      <c r="E273" s="6"/>
      <c r="F273" s="6"/>
      <c r="H273" s="6"/>
    </row>
    <row r="274" spans="1:8">
      <c r="A274" s="167"/>
      <c r="B274" s="168"/>
      <c r="C274" s="168"/>
      <c r="D274" s="6"/>
      <c r="E274" s="6"/>
      <c r="F274" s="6"/>
      <c r="H274" s="6"/>
    </row>
    <row r="275" spans="1:8">
      <c r="A275" s="167"/>
      <c r="B275" s="168"/>
      <c r="C275" s="168"/>
      <c r="D275" s="6"/>
      <c r="E275" s="6"/>
      <c r="F275" s="6"/>
      <c r="H275" s="6"/>
    </row>
    <row r="276" spans="1:8">
      <c r="A276" s="167"/>
      <c r="B276" s="168"/>
      <c r="C276" s="168"/>
      <c r="D276" s="6"/>
      <c r="E276" s="6"/>
      <c r="F276" s="6"/>
      <c r="H276" s="6"/>
    </row>
    <row r="277" spans="1:8">
      <c r="A277" s="167"/>
      <c r="B277" s="168"/>
      <c r="C277" s="168"/>
      <c r="D277" s="6"/>
      <c r="E277" s="6"/>
      <c r="F277" s="6"/>
      <c r="H277" s="6"/>
    </row>
    <row r="278" spans="1:8">
      <c r="A278" s="167"/>
      <c r="B278" s="168"/>
      <c r="C278" s="168"/>
      <c r="D278" s="6"/>
      <c r="E278" s="6"/>
      <c r="F278" s="6"/>
      <c r="H278" s="6"/>
    </row>
    <row r="279" spans="1:8">
      <c r="A279" s="167"/>
      <c r="B279" s="168"/>
      <c r="C279" s="168"/>
      <c r="D279" s="6"/>
      <c r="E279" s="6"/>
      <c r="F279" s="6"/>
      <c r="H279" s="6"/>
    </row>
    <row r="280" spans="1:8">
      <c r="A280" s="167"/>
      <c r="B280" s="168"/>
      <c r="C280" s="168"/>
      <c r="D280" s="6"/>
      <c r="E280" s="6"/>
      <c r="F280" s="6"/>
      <c r="H280" s="6"/>
    </row>
    <row r="281" spans="1:8">
      <c r="A281" s="167"/>
      <c r="B281" s="168"/>
      <c r="C281" s="168"/>
      <c r="D281" s="6"/>
      <c r="E281" s="6"/>
      <c r="F281" s="6"/>
      <c r="H281" s="6"/>
    </row>
    <row r="282" spans="1:8">
      <c r="A282" s="167"/>
      <c r="B282" s="168"/>
      <c r="C282" s="168"/>
      <c r="D282" s="6"/>
      <c r="E282" s="6"/>
      <c r="F282" s="6"/>
      <c r="H282" s="6"/>
    </row>
    <row r="283" spans="1:8">
      <c r="A283" s="167"/>
      <c r="B283" s="168"/>
      <c r="C283" s="168"/>
      <c r="D283" s="6"/>
      <c r="E283" s="6"/>
      <c r="F283" s="6"/>
      <c r="H283" s="6"/>
    </row>
    <row r="284" spans="1:8">
      <c r="A284" s="167"/>
      <c r="B284" s="168"/>
      <c r="C284" s="168"/>
      <c r="D284" s="6"/>
      <c r="E284" s="6"/>
      <c r="F284" s="6"/>
    </row>
    <row r="285" spans="1:8">
      <c r="A285" s="167"/>
      <c r="B285" s="168"/>
      <c r="C285" s="168"/>
      <c r="D285" s="6"/>
      <c r="E285" s="6"/>
      <c r="F285" s="6"/>
    </row>
    <row r="286" spans="1:8">
      <c r="A286" s="167"/>
      <c r="B286" s="168"/>
      <c r="C286" s="168"/>
      <c r="D286" s="6"/>
      <c r="E286" s="6"/>
      <c r="F286" s="6"/>
    </row>
    <row r="287" spans="1:8">
      <c r="A287" s="167"/>
      <c r="B287" s="168"/>
      <c r="C287" s="168"/>
      <c r="D287" s="6"/>
      <c r="E287" s="6"/>
      <c r="F287" s="6"/>
    </row>
    <row r="288" spans="1:8">
      <c r="A288" s="167"/>
      <c r="B288" s="168"/>
      <c r="C288" s="168"/>
      <c r="D288" s="6"/>
      <c r="E288" s="6"/>
      <c r="F288" s="6"/>
    </row>
    <row r="289" spans="1:6">
      <c r="A289" s="167"/>
      <c r="B289" s="168"/>
      <c r="C289" s="168"/>
      <c r="D289" s="6"/>
      <c r="E289" s="6"/>
      <c r="F289" s="6"/>
    </row>
    <row r="290" spans="1:6">
      <c r="A290" s="167"/>
      <c r="B290" s="168"/>
      <c r="C290" s="168"/>
      <c r="D290" s="6"/>
      <c r="E290" s="6"/>
      <c r="F290" s="6"/>
    </row>
    <row r="291" spans="1:6">
      <c r="A291" s="167"/>
      <c r="B291" s="168"/>
      <c r="C291" s="168"/>
      <c r="D291" s="6"/>
      <c r="E291" s="6"/>
      <c r="F291" s="6"/>
    </row>
    <row r="292" spans="1:6">
      <c r="A292" s="167"/>
      <c r="B292" s="168"/>
      <c r="C292" s="168"/>
      <c r="D292" s="6"/>
      <c r="E292" s="6"/>
      <c r="F292" s="6"/>
    </row>
    <row r="293" spans="1:6">
      <c r="A293" s="167"/>
      <c r="B293" s="168"/>
      <c r="C293" s="168"/>
      <c r="D293" s="6"/>
      <c r="E293" s="6"/>
      <c r="F293" s="6"/>
    </row>
    <row r="294" spans="1:6">
      <c r="A294" s="167"/>
      <c r="B294" s="168"/>
      <c r="C294" s="168"/>
      <c r="D294" s="6"/>
      <c r="E294" s="6"/>
      <c r="F294" s="6"/>
    </row>
    <row r="295" spans="1:6">
      <c r="A295" s="167"/>
      <c r="B295" s="168"/>
      <c r="C295" s="168"/>
      <c r="D295" s="6"/>
      <c r="E295" s="6"/>
      <c r="F295" s="6"/>
    </row>
    <row r="296" spans="1:6">
      <c r="A296" s="167"/>
      <c r="B296" s="168"/>
      <c r="C296" s="168"/>
      <c r="D296" s="6"/>
      <c r="E296" s="6"/>
      <c r="F296" s="6"/>
    </row>
    <row r="297" spans="1:6">
      <c r="A297" s="167"/>
      <c r="B297" s="168"/>
      <c r="C297" s="168"/>
      <c r="D297" s="6"/>
      <c r="E297" s="6"/>
      <c r="F297" s="6"/>
    </row>
    <row r="298" spans="1:6">
      <c r="A298" s="167"/>
      <c r="B298" s="168"/>
      <c r="C298" s="168"/>
      <c r="D298" s="6"/>
      <c r="E298" s="6"/>
      <c r="F298" s="6"/>
    </row>
    <row r="299" spans="1:6">
      <c r="A299" s="167"/>
      <c r="B299" s="168"/>
      <c r="C299" s="168"/>
      <c r="D299" s="6"/>
      <c r="E299" s="6"/>
      <c r="F299" s="6"/>
    </row>
    <row r="300" spans="1:6">
      <c r="A300" s="167"/>
      <c r="B300" s="168"/>
      <c r="C300" s="168"/>
      <c r="D300" s="6"/>
      <c r="E300" s="6"/>
      <c r="F300" s="6"/>
    </row>
    <row r="301" spans="1:6">
      <c r="A301" s="169"/>
      <c r="B301" s="168"/>
      <c r="C301" s="168"/>
      <c r="D301" s="6"/>
      <c r="E301" s="6"/>
      <c r="F301" s="6"/>
    </row>
    <row r="302" spans="1:6">
      <c r="A302" s="169"/>
      <c r="B302" s="169"/>
      <c r="C302" s="169"/>
    </row>
    <row r="303" spans="1:6">
      <c r="A303" s="169"/>
      <c r="B303" s="169"/>
      <c r="C303" s="169"/>
    </row>
    <row r="304" spans="1:6">
      <c r="A304" s="169"/>
      <c r="B304" s="169"/>
      <c r="C304" s="169"/>
    </row>
    <row r="305" spans="1:3">
      <c r="A305" s="169"/>
      <c r="B305" s="169"/>
      <c r="C305" s="169"/>
    </row>
    <row r="306" spans="1:3">
      <c r="A306" s="169"/>
      <c r="B306" s="169"/>
      <c r="C306" s="169"/>
    </row>
    <row r="307" spans="1:3">
      <c r="A307" s="169"/>
      <c r="B307" s="169"/>
      <c r="C307" s="169"/>
    </row>
    <row r="308" spans="1:3">
      <c r="A308" s="169"/>
      <c r="B308" s="169"/>
      <c r="C308" s="169"/>
    </row>
    <row r="309" spans="1:3">
      <c r="A309" s="169"/>
      <c r="B309" s="169"/>
      <c r="C309" s="169"/>
    </row>
    <row r="310" spans="1:3">
      <c r="A310" s="169"/>
      <c r="B310" s="169"/>
      <c r="C310" s="169"/>
    </row>
    <row r="311" spans="1:3">
      <c r="A311" s="169"/>
      <c r="B311" s="169"/>
      <c r="C311" s="169"/>
    </row>
    <row r="312" spans="1:3">
      <c r="A312" s="169"/>
      <c r="B312" s="169"/>
      <c r="C312" s="169"/>
    </row>
    <row r="313" spans="1:3">
      <c r="A313" s="169"/>
      <c r="B313" s="169"/>
      <c r="C313" s="169"/>
    </row>
    <row r="314" spans="1:3">
      <c r="A314" s="169"/>
      <c r="B314" s="169"/>
      <c r="C314" s="169"/>
    </row>
    <row r="315" spans="1:3">
      <c r="A315" s="169"/>
      <c r="B315" s="169"/>
      <c r="C315" s="169"/>
    </row>
    <row r="316" spans="1:3">
      <c r="A316" s="169"/>
      <c r="B316" s="169"/>
      <c r="C316" s="169"/>
    </row>
    <row r="317" spans="1:3">
      <c r="A317" s="169"/>
      <c r="B317" s="169"/>
      <c r="C317" s="169"/>
    </row>
    <row r="318" spans="1:3">
      <c r="A318" s="169"/>
      <c r="B318" s="169"/>
      <c r="C318" s="169"/>
    </row>
    <row r="319" spans="1:3">
      <c r="A319" s="169"/>
      <c r="B319" s="169"/>
      <c r="C319" s="169"/>
    </row>
    <row r="320" spans="1:3">
      <c r="A320" s="169"/>
      <c r="B320" s="169"/>
      <c r="C320" s="169"/>
    </row>
    <row r="321" spans="1:3">
      <c r="A321" s="169"/>
      <c r="B321" s="169"/>
      <c r="C321" s="169"/>
    </row>
    <row r="322" spans="1:3">
      <c r="A322" s="169"/>
      <c r="B322" s="169"/>
      <c r="C322" s="169"/>
    </row>
    <row r="323" spans="1:3">
      <c r="A323" s="169"/>
      <c r="B323" s="169"/>
      <c r="C323" s="169"/>
    </row>
    <row r="324" spans="1:3">
      <c r="A324" s="169"/>
      <c r="B324" s="169"/>
      <c r="C324" s="169"/>
    </row>
    <row r="325" spans="1:3">
      <c r="A325" s="169"/>
      <c r="B325" s="169"/>
      <c r="C325" s="169"/>
    </row>
    <row r="326" spans="1:3">
      <c r="A326" s="169"/>
      <c r="B326" s="169"/>
      <c r="C326" s="169"/>
    </row>
    <row r="327" spans="1:3">
      <c r="A327" s="169"/>
      <c r="B327" s="169"/>
      <c r="C327" s="169"/>
    </row>
    <row r="328" spans="1:3">
      <c r="A328" s="169"/>
      <c r="B328" s="169"/>
      <c r="C328" s="169"/>
    </row>
    <row r="329" spans="1:3">
      <c r="A329" s="169"/>
      <c r="B329" s="169"/>
      <c r="C329" s="169"/>
    </row>
    <row r="330" spans="1:3">
      <c r="A330" s="169"/>
      <c r="B330" s="169"/>
      <c r="C330" s="169"/>
    </row>
    <row r="331" spans="1:3">
      <c r="A331" s="169"/>
      <c r="B331" s="169"/>
      <c r="C331" s="169"/>
    </row>
    <row r="332" spans="1:3">
      <c r="A332" s="169"/>
      <c r="B332" s="169"/>
      <c r="C332" s="169"/>
    </row>
    <row r="333" spans="1:3">
      <c r="A333" s="169"/>
      <c r="B333" s="169"/>
      <c r="C333" s="169"/>
    </row>
    <row r="334" spans="1:3">
      <c r="A334" s="169"/>
      <c r="B334" s="169"/>
      <c r="C334" s="169"/>
    </row>
    <row r="335" spans="1:3">
      <c r="A335" s="169"/>
      <c r="B335" s="169"/>
      <c r="C335" s="169"/>
    </row>
    <row r="336" spans="1:3">
      <c r="A336" s="169"/>
      <c r="B336" s="169"/>
      <c r="C336" s="169"/>
    </row>
    <row r="337" spans="1:3">
      <c r="A337" s="169"/>
      <c r="B337" s="169"/>
      <c r="C337" s="169"/>
    </row>
    <row r="338" spans="1:3">
      <c r="A338" s="169"/>
      <c r="B338" s="169"/>
      <c r="C338" s="169"/>
    </row>
    <row r="339" spans="1:3">
      <c r="A339" s="169"/>
      <c r="B339" s="169"/>
      <c r="C339" s="169"/>
    </row>
    <row r="340" spans="1:3">
      <c r="A340" s="169"/>
      <c r="B340" s="169"/>
      <c r="C340" s="169"/>
    </row>
    <row r="341" spans="1:3">
      <c r="A341" s="169"/>
      <c r="B341" s="169"/>
      <c r="C341" s="169"/>
    </row>
    <row r="342" spans="1:3">
      <c r="A342" s="169"/>
      <c r="B342" s="169"/>
      <c r="C342" s="169"/>
    </row>
    <row r="343" spans="1:3">
      <c r="A343" s="169"/>
      <c r="B343" s="169"/>
      <c r="C343" s="169"/>
    </row>
    <row r="344" spans="1:3">
      <c r="A344" s="169"/>
      <c r="B344" s="169"/>
      <c r="C344" s="169"/>
    </row>
    <row r="345" spans="1:3">
      <c r="A345" s="169"/>
      <c r="B345" s="169"/>
      <c r="C345" s="169"/>
    </row>
    <row r="346" spans="1:3">
      <c r="A346" s="169"/>
      <c r="B346" s="169"/>
      <c r="C346" s="169"/>
    </row>
    <row r="347" spans="1:3">
      <c r="A347" s="169"/>
      <c r="B347" s="169"/>
      <c r="C347" s="169"/>
    </row>
    <row r="348" spans="1:3">
      <c r="A348" s="169"/>
      <c r="B348" s="169"/>
      <c r="C348" s="169"/>
    </row>
    <row r="349" spans="1:3">
      <c r="A349" s="169"/>
      <c r="B349" s="169"/>
      <c r="C349" s="169"/>
    </row>
    <row r="350" spans="1:3">
      <c r="A350" s="169"/>
      <c r="B350" s="169"/>
      <c r="C350" s="169"/>
    </row>
    <row r="351" spans="1:3">
      <c r="A351" s="169"/>
      <c r="B351" s="169"/>
      <c r="C351" s="169"/>
    </row>
    <row r="352" spans="1:3">
      <c r="A352" s="169"/>
      <c r="B352" s="169"/>
      <c r="C352" s="169"/>
    </row>
    <row r="353" spans="1:3">
      <c r="A353" s="169"/>
      <c r="B353" s="169"/>
      <c r="C353" s="169"/>
    </row>
    <row r="354" spans="1:3">
      <c r="A354" s="169"/>
      <c r="B354" s="169"/>
      <c r="C354" s="169"/>
    </row>
    <row r="355" spans="1:3">
      <c r="A355" s="169"/>
      <c r="B355" s="169"/>
      <c r="C355" s="169"/>
    </row>
    <row r="356" spans="1:3">
      <c r="A356" s="169"/>
      <c r="B356" s="169"/>
      <c r="C356" s="169"/>
    </row>
    <row r="357" spans="1:3">
      <c r="A357" s="169"/>
      <c r="B357" s="169"/>
      <c r="C357" s="169"/>
    </row>
    <row r="358" spans="1:3">
      <c r="A358" s="169"/>
      <c r="B358" s="169"/>
      <c r="C358" s="169"/>
    </row>
    <row r="359" spans="1:3">
      <c r="A359" s="169"/>
      <c r="B359" s="169"/>
      <c r="C359" s="169"/>
    </row>
    <row r="360" spans="1:3">
      <c r="A360" s="169"/>
      <c r="B360" s="169"/>
      <c r="C360" s="169"/>
    </row>
    <row r="361" spans="1:3">
      <c r="A361" s="169"/>
      <c r="B361" s="169"/>
      <c r="C361" s="169"/>
    </row>
    <row r="362" spans="1:3">
      <c r="A362" s="169"/>
      <c r="B362" s="169"/>
      <c r="C362" s="169"/>
    </row>
    <row r="363" spans="1:3">
      <c r="A363" s="169"/>
      <c r="B363" s="169"/>
      <c r="C363" s="169"/>
    </row>
    <row r="364" spans="1:3">
      <c r="A364" s="169"/>
      <c r="B364" s="169"/>
      <c r="C364" s="169"/>
    </row>
    <row r="365" spans="1:3">
      <c r="A365" s="169"/>
      <c r="B365" s="169"/>
      <c r="C365" s="169"/>
    </row>
    <row r="366" spans="1:3">
      <c r="A366" s="169"/>
      <c r="B366" s="169"/>
      <c r="C366" s="169"/>
    </row>
    <row r="367" spans="1:3">
      <c r="A367" s="169"/>
      <c r="B367" s="169"/>
      <c r="C367" s="169"/>
    </row>
    <row r="368" spans="1:3">
      <c r="A368" s="169"/>
      <c r="B368" s="169"/>
      <c r="C368" s="169"/>
    </row>
    <row r="369" spans="1:3">
      <c r="A369" s="169"/>
      <c r="B369" s="169"/>
      <c r="C369" s="169"/>
    </row>
    <row r="370" spans="1:3">
      <c r="A370" s="169"/>
      <c r="B370" s="169"/>
      <c r="C370" s="169"/>
    </row>
    <row r="371" spans="1:3">
      <c r="A371" s="169"/>
      <c r="B371" s="169"/>
      <c r="C371" s="169"/>
    </row>
    <row r="372" spans="1:3">
      <c r="A372" s="169"/>
      <c r="B372" s="169"/>
      <c r="C372" s="169"/>
    </row>
    <row r="373" spans="1:3">
      <c r="A373" s="169"/>
      <c r="B373" s="169"/>
      <c r="C373" s="169"/>
    </row>
    <row r="374" spans="1:3">
      <c r="A374" s="169"/>
      <c r="B374" s="169"/>
      <c r="C374" s="169"/>
    </row>
    <row r="375" spans="1:3">
      <c r="A375" s="169"/>
      <c r="B375" s="169"/>
      <c r="C375" s="169"/>
    </row>
    <row r="376" spans="1:3">
      <c r="A376" s="169"/>
      <c r="B376" s="169"/>
      <c r="C376" s="169"/>
    </row>
    <row r="377" spans="1:3">
      <c r="A377" s="169"/>
      <c r="B377" s="169"/>
      <c r="C377" s="169"/>
    </row>
    <row r="378" spans="1:3">
      <c r="A378" s="169"/>
      <c r="B378" s="169"/>
      <c r="C378" s="169"/>
    </row>
    <row r="379" spans="1:3">
      <c r="A379" s="169"/>
      <c r="B379" s="169"/>
      <c r="C379" s="169"/>
    </row>
    <row r="380" spans="1:3">
      <c r="A380" s="169"/>
      <c r="B380" s="169"/>
      <c r="C380" s="169"/>
    </row>
    <row r="381" spans="1:3">
      <c r="A381" s="169"/>
      <c r="B381" s="169"/>
      <c r="C381" s="169"/>
    </row>
    <row r="382" spans="1:3">
      <c r="A382" s="169"/>
      <c r="B382" s="169"/>
      <c r="C382" s="169"/>
    </row>
    <row r="383" spans="1:3">
      <c r="A383" s="169"/>
      <c r="B383" s="169"/>
      <c r="C383" s="169"/>
    </row>
    <row r="384" spans="1:3">
      <c r="A384" s="169"/>
      <c r="B384" s="169"/>
      <c r="C384" s="169"/>
    </row>
    <row r="385" spans="1:3">
      <c r="A385" s="169"/>
      <c r="B385" s="169"/>
      <c r="C385" s="169"/>
    </row>
    <row r="386" spans="1:3">
      <c r="A386" s="169"/>
      <c r="B386" s="169"/>
      <c r="C386" s="169"/>
    </row>
    <row r="387" spans="1:3">
      <c r="A387" s="169"/>
      <c r="B387" s="169"/>
      <c r="C387" s="169"/>
    </row>
    <row r="388" spans="1:3">
      <c r="A388" s="169"/>
      <c r="B388" s="169"/>
      <c r="C388" s="169"/>
    </row>
    <row r="389" spans="1:3">
      <c r="A389" s="169"/>
      <c r="B389" s="169"/>
      <c r="C389" s="169"/>
    </row>
    <row r="390" spans="1:3">
      <c r="A390" s="169"/>
      <c r="B390" s="169"/>
      <c r="C390" s="169"/>
    </row>
    <row r="391" spans="1:3">
      <c r="A391" s="169"/>
      <c r="B391" s="169"/>
      <c r="C391" s="169"/>
    </row>
    <row r="392" spans="1:3">
      <c r="A392" s="169"/>
      <c r="B392" s="169"/>
      <c r="C392" s="169"/>
    </row>
    <row r="393" spans="1:3">
      <c r="A393" s="169"/>
      <c r="B393" s="169"/>
      <c r="C393" s="169"/>
    </row>
    <row r="394" spans="1:3">
      <c r="A394" s="169"/>
      <c r="B394" s="169"/>
      <c r="C394" s="169"/>
    </row>
    <row r="395" spans="1:3">
      <c r="A395" s="169"/>
      <c r="B395" s="169"/>
      <c r="C395" s="169"/>
    </row>
    <row r="396" spans="1:3">
      <c r="A396" s="169"/>
      <c r="B396" s="169"/>
      <c r="C396" s="169"/>
    </row>
    <row r="397" spans="1:3">
      <c r="A397" s="169"/>
      <c r="B397" s="169"/>
      <c r="C397" s="169"/>
    </row>
    <row r="398" spans="1:3">
      <c r="A398" s="169"/>
      <c r="B398" s="169"/>
      <c r="C398" s="169"/>
    </row>
    <row r="399" spans="1:3">
      <c r="A399" s="169"/>
      <c r="B399" s="169"/>
      <c r="C399" s="169"/>
    </row>
    <row r="400" spans="1:3">
      <c r="A400" s="169"/>
      <c r="B400" s="169"/>
      <c r="C400" s="169"/>
    </row>
    <row r="401" spans="1:3">
      <c r="A401" s="169"/>
      <c r="B401" s="169"/>
      <c r="C401" s="169"/>
    </row>
    <row r="402" spans="1:3">
      <c r="A402" s="169"/>
      <c r="B402" s="169"/>
      <c r="C402" s="169"/>
    </row>
    <row r="403" spans="1:3">
      <c r="A403" s="169"/>
      <c r="B403" s="169"/>
      <c r="C403" s="169"/>
    </row>
    <row r="404" spans="1:3">
      <c r="A404" s="169"/>
      <c r="B404" s="169"/>
      <c r="C404" s="169"/>
    </row>
    <row r="405" spans="1:3">
      <c r="A405" s="169"/>
      <c r="B405" s="169"/>
      <c r="C405" s="169"/>
    </row>
    <row r="406" spans="1:3">
      <c r="A406" s="169"/>
      <c r="B406" s="169"/>
      <c r="C406" s="169"/>
    </row>
    <row r="407" spans="1:3">
      <c r="A407" s="169"/>
      <c r="B407" s="169"/>
      <c r="C407" s="169"/>
    </row>
    <row r="408" spans="1:3">
      <c r="A408" s="169"/>
      <c r="B408" s="169"/>
      <c r="C408" s="169"/>
    </row>
    <row r="409" spans="1:3">
      <c r="A409" s="169"/>
      <c r="B409" s="169"/>
      <c r="C409" s="169"/>
    </row>
    <row r="410" spans="1:3">
      <c r="A410" s="169"/>
      <c r="B410" s="169"/>
      <c r="C410" s="169"/>
    </row>
    <row r="411" spans="1:3">
      <c r="A411" s="169"/>
      <c r="B411" s="169"/>
      <c r="C411" s="169"/>
    </row>
    <row r="412" spans="1:3">
      <c r="A412" s="169"/>
      <c r="B412" s="169"/>
      <c r="C412" s="169"/>
    </row>
    <row r="413" spans="1:3">
      <c r="A413" s="169"/>
      <c r="B413" s="169"/>
      <c r="C413" s="169"/>
    </row>
    <row r="414" spans="1:3">
      <c r="A414" s="169"/>
      <c r="B414" s="169"/>
      <c r="C414" s="169"/>
    </row>
    <row r="415" spans="1:3">
      <c r="A415" s="169"/>
      <c r="B415" s="169"/>
      <c r="C415" s="169"/>
    </row>
    <row r="416" spans="1:3">
      <c r="A416" s="169"/>
      <c r="B416" s="169"/>
      <c r="C416" s="169"/>
    </row>
    <row r="417" spans="1:3">
      <c r="A417" s="169"/>
      <c r="B417" s="169"/>
      <c r="C417" s="169"/>
    </row>
    <row r="418" spans="1:3">
      <c r="A418" s="169"/>
      <c r="B418" s="169"/>
      <c r="C418" s="169"/>
    </row>
    <row r="419" spans="1:3">
      <c r="A419" s="169"/>
      <c r="B419" s="169"/>
      <c r="C419" s="169"/>
    </row>
    <row r="420" spans="1:3">
      <c r="A420" s="169"/>
      <c r="B420" s="169"/>
      <c r="C420" s="169"/>
    </row>
    <row r="421" spans="1:3">
      <c r="A421" s="169"/>
      <c r="B421" s="169"/>
      <c r="C421" s="169"/>
    </row>
    <row r="422" spans="1:3">
      <c r="A422" s="169"/>
      <c r="B422" s="169"/>
      <c r="C422" s="169"/>
    </row>
    <row r="423" spans="1:3">
      <c r="A423" s="169"/>
      <c r="B423" s="169"/>
      <c r="C423" s="169"/>
    </row>
    <row r="424" spans="1:3">
      <c r="A424" s="169"/>
      <c r="B424" s="169"/>
      <c r="C424" s="169"/>
    </row>
    <row r="425" spans="1:3">
      <c r="A425" s="169"/>
      <c r="B425" s="169"/>
      <c r="C425" s="169"/>
    </row>
    <row r="426" spans="1:3">
      <c r="A426" s="169"/>
      <c r="B426" s="169"/>
      <c r="C426" s="169"/>
    </row>
    <row r="427" spans="1:3">
      <c r="A427" s="169"/>
      <c r="B427" s="169"/>
      <c r="C427" s="169"/>
    </row>
    <row r="428" spans="1:3">
      <c r="A428" s="169"/>
      <c r="B428" s="169"/>
      <c r="C428" s="169"/>
    </row>
    <row r="429" spans="1:3">
      <c r="A429" s="169"/>
      <c r="B429" s="169"/>
      <c r="C429" s="169"/>
    </row>
    <row r="430" spans="1:3">
      <c r="A430" s="169"/>
      <c r="B430" s="169"/>
      <c r="C430" s="169"/>
    </row>
    <row r="431" spans="1:3">
      <c r="A431" s="169"/>
      <c r="B431" s="169"/>
      <c r="C431" s="169"/>
    </row>
    <row r="432" spans="1:3">
      <c r="A432" s="169"/>
      <c r="B432" s="169"/>
      <c r="C432" s="169"/>
    </row>
    <row r="433" spans="1:3">
      <c r="A433" s="169"/>
      <c r="B433" s="169"/>
      <c r="C433" s="169"/>
    </row>
    <row r="434" spans="1:3">
      <c r="A434" s="169"/>
      <c r="B434" s="169"/>
      <c r="C434" s="169"/>
    </row>
    <row r="435" spans="1:3">
      <c r="A435" s="169"/>
      <c r="B435" s="169"/>
      <c r="C435" s="169"/>
    </row>
    <row r="436" spans="1:3">
      <c r="A436" s="169"/>
      <c r="B436" s="169"/>
      <c r="C436" s="169"/>
    </row>
    <row r="437" spans="1:3">
      <c r="A437" s="169"/>
      <c r="B437" s="169"/>
      <c r="C437" s="169"/>
    </row>
    <row r="438" spans="1:3">
      <c r="A438" s="169"/>
      <c r="B438" s="169"/>
      <c r="C438" s="169"/>
    </row>
    <row r="439" spans="1:3">
      <c r="A439" s="169"/>
      <c r="B439" s="169"/>
      <c r="C439" s="169"/>
    </row>
    <row r="440" spans="1:3">
      <c r="A440" s="169"/>
      <c r="B440" s="169"/>
      <c r="C440" s="169"/>
    </row>
    <row r="441" spans="1:3">
      <c r="A441" s="169"/>
      <c r="B441" s="169"/>
      <c r="C441" s="169"/>
    </row>
    <row r="442" spans="1:3">
      <c r="A442" s="169"/>
      <c r="B442" s="169"/>
      <c r="C442" s="169"/>
    </row>
    <row r="443" spans="1:3">
      <c r="A443" s="169"/>
      <c r="B443" s="169"/>
      <c r="C443" s="169"/>
    </row>
    <row r="444" spans="1:3">
      <c r="A444" s="169"/>
      <c r="B444" s="169"/>
      <c r="C444" s="169"/>
    </row>
    <row r="445" spans="1:3">
      <c r="A445" s="169"/>
      <c r="B445" s="169"/>
      <c r="C445" s="169"/>
    </row>
    <row r="446" spans="1:3">
      <c r="A446" s="169"/>
      <c r="B446" s="169"/>
      <c r="C446" s="169"/>
    </row>
    <row r="447" spans="1:3">
      <c r="A447" s="169"/>
      <c r="B447" s="169"/>
      <c r="C447" s="169"/>
    </row>
    <row r="448" spans="1:3">
      <c r="A448" s="169"/>
      <c r="B448" s="169"/>
      <c r="C448" s="169"/>
    </row>
    <row r="449" spans="1:3">
      <c r="A449" s="169"/>
      <c r="B449" s="169"/>
      <c r="C449" s="169"/>
    </row>
    <row r="450" spans="1:3">
      <c r="A450" s="169"/>
      <c r="B450" s="169"/>
      <c r="C450" s="169"/>
    </row>
    <row r="451" spans="1:3">
      <c r="A451" s="169"/>
      <c r="B451" s="169"/>
      <c r="C451" s="169"/>
    </row>
    <row r="452" spans="1:3">
      <c r="A452" s="169"/>
      <c r="B452" s="169"/>
      <c r="C452" s="169"/>
    </row>
    <row r="453" spans="1:3">
      <c r="A453" s="169"/>
      <c r="B453" s="169"/>
      <c r="C453" s="169"/>
    </row>
    <row r="454" spans="1:3">
      <c r="A454" s="169"/>
      <c r="B454" s="169"/>
      <c r="C454" s="169"/>
    </row>
    <row r="455" spans="1:3">
      <c r="A455" s="169"/>
      <c r="B455" s="169"/>
      <c r="C455" s="169"/>
    </row>
    <row r="456" spans="1:3">
      <c r="A456" s="169"/>
      <c r="B456" s="169"/>
      <c r="C456" s="169"/>
    </row>
    <row r="457" spans="1:3">
      <c r="A457" s="169"/>
      <c r="B457" s="169"/>
      <c r="C457" s="169"/>
    </row>
    <row r="458" spans="1:3">
      <c r="A458" s="169"/>
      <c r="B458" s="169"/>
      <c r="C458" s="169"/>
    </row>
    <row r="459" spans="1:3">
      <c r="A459" s="169"/>
      <c r="B459" s="169"/>
      <c r="C459" s="169"/>
    </row>
    <row r="460" spans="1:3">
      <c r="A460" s="169"/>
      <c r="B460" s="169"/>
      <c r="C460" s="169"/>
    </row>
    <row r="461" spans="1:3">
      <c r="A461" s="169"/>
      <c r="B461" s="169"/>
      <c r="C461" s="169"/>
    </row>
    <row r="462" spans="1:3">
      <c r="A462" s="169"/>
      <c r="B462" s="169"/>
      <c r="C462" s="169"/>
    </row>
    <row r="463" spans="1:3">
      <c r="A463" s="169"/>
      <c r="B463" s="169"/>
      <c r="C463" s="169"/>
    </row>
    <row r="464" spans="1:3">
      <c r="A464" s="169"/>
      <c r="B464" s="169"/>
      <c r="C464" s="169"/>
    </row>
    <row r="465" spans="1:3">
      <c r="A465" s="169"/>
      <c r="B465" s="169"/>
      <c r="C465" s="169"/>
    </row>
    <row r="466" spans="1:3">
      <c r="A466" s="169"/>
      <c r="B466" s="169"/>
      <c r="C466" s="169"/>
    </row>
    <row r="467" spans="1:3">
      <c r="A467" s="169"/>
      <c r="B467" s="169"/>
      <c r="C467" s="169"/>
    </row>
    <row r="468" spans="1:3">
      <c r="A468" s="169"/>
      <c r="B468" s="169"/>
      <c r="C468" s="169"/>
    </row>
    <row r="469" spans="1:3">
      <c r="A469" s="169"/>
      <c r="B469" s="169"/>
      <c r="C469" s="169"/>
    </row>
    <row r="470" spans="1:3">
      <c r="A470" s="169"/>
      <c r="B470" s="169"/>
      <c r="C470" s="169"/>
    </row>
    <row r="471" spans="1:3">
      <c r="A471" s="169"/>
      <c r="B471" s="169"/>
      <c r="C471" s="169"/>
    </row>
    <row r="472" spans="1:3">
      <c r="A472" s="169"/>
      <c r="B472" s="169"/>
      <c r="C472" s="169"/>
    </row>
    <row r="473" spans="1:3">
      <c r="A473" s="169"/>
      <c r="B473" s="169"/>
      <c r="C473" s="169"/>
    </row>
    <row r="474" spans="1:3">
      <c r="A474" s="169"/>
      <c r="B474" s="169"/>
      <c r="C474" s="169"/>
    </row>
    <row r="475" spans="1:3">
      <c r="A475" s="169"/>
      <c r="B475" s="169"/>
      <c r="C475" s="169"/>
    </row>
    <row r="476" spans="1:3">
      <c r="A476" s="169"/>
      <c r="B476" s="169"/>
      <c r="C476" s="169"/>
    </row>
    <row r="477" spans="1:3">
      <c r="A477" s="169"/>
      <c r="B477" s="169"/>
      <c r="C477" s="169"/>
    </row>
    <row r="478" spans="1:3">
      <c r="A478" s="169"/>
      <c r="B478" s="169"/>
      <c r="C478" s="169"/>
    </row>
    <row r="479" spans="1:3">
      <c r="A479" s="169"/>
      <c r="B479" s="169"/>
      <c r="C479" s="169"/>
    </row>
    <row r="480" spans="1:3">
      <c r="A480" s="169"/>
      <c r="B480" s="169"/>
      <c r="C480" s="169"/>
    </row>
    <row r="481" spans="1:3">
      <c r="A481" s="169"/>
      <c r="B481" s="169"/>
      <c r="C481" s="169"/>
    </row>
    <row r="482" spans="1:3">
      <c r="A482" s="169"/>
      <c r="B482" s="169"/>
      <c r="C482" s="169"/>
    </row>
    <row r="483" spans="1:3">
      <c r="A483" s="169"/>
      <c r="B483" s="169"/>
      <c r="C483" s="169"/>
    </row>
    <row r="484" spans="1:3">
      <c r="A484" s="169"/>
      <c r="B484" s="169"/>
      <c r="C484" s="169"/>
    </row>
    <row r="485" spans="1:3">
      <c r="A485" s="169"/>
      <c r="B485" s="169"/>
      <c r="C485" s="169"/>
    </row>
    <row r="486" spans="1:3">
      <c r="A486" s="169"/>
      <c r="B486" s="169"/>
      <c r="C486" s="169"/>
    </row>
    <row r="487" spans="1:3">
      <c r="A487" s="169"/>
      <c r="B487" s="169"/>
      <c r="C487" s="169"/>
    </row>
    <row r="488" spans="1:3">
      <c r="A488" s="169"/>
      <c r="B488" s="169"/>
      <c r="C488" s="169"/>
    </row>
    <row r="489" spans="1:3">
      <c r="A489" s="169"/>
      <c r="B489" s="169"/>
      <c r="C489" s="169"/>
    </row>
    <row r="490" spans="1:3">
      <c r="A490" s="169"/>
      <c r="B490" s="169"/>
      <c r="C490" s="169"/>
    </row>
    <row r="491" spans="1:3">
      <c r="A491" s="169"/>
      <c r="B491" s="169"/>
      <c r="C491" s="169"/>
    </row>
    <row r="492" spans="1:3">
      <c r="A492" s="169"/>
      <c r="B492" s="169"/>
      <c r="C492" s="169"/>
    </row>
    <row r="493" spans="1:3">
      <c r="A493" s="169"/>
      <c r="B493" s="169"/>
      <c r="C493" s="169"/>
    </row>
    <row r="494" spans="1:3">
      <c r="A494" s="169"/>
      <c r="B494" s="169"/>
      <c r="C494" s="169"/>
    </row>
    <row r="495" spans="1:3">
      <c r="A495" s="169"/>
      <c r="B495" s="169"/>
      <c r="C495" s="169"/>
    </row>
    <row r="496" spans="1:3">
      <c r="A496" s="169"/>
      <c r="B496" s="169"/>
      <c r="C496" s="169"/>
    </row>
    <row r="497" spans="1:3">
      <c r="A497" s="169"/>
      <c r="B497" s="169"/>
      <c r="C497" s="169"/>
    </row>
    <row r="498" spans="1:3">
      <c r="A498" s="169"/>
      <c r="B498" s="169"/>
      <c r="C498" s="169"/>
    </row>
    <row r="499" spans="1:3">
      <c r="A499" s="169"/>
      <c r="B499" s="169"/>
      <c r="C499" s="169"/>
    </row>
    <row r="500" spans="1:3">
      <c r="A500" s="169"/>
      <c r="B500" s="169"/>
      <c r="C500" s="169"/>
    </row>
    <row r="501" spans="1:3">
      <c r="A501" s="169"/>
      <c r="B501" s="169"/>
      <c r="C501" s="169"/>
    </row>
    <row r="502" spans="1:3">
      <c r="A502" s="169"/>
      <c r="B502" s="169"/>
      <c r="C502" s="169"/>
    </row>
    <row r="503" spans="1:3">
      <c r="A503" s="169"/>
      <c r="B503" s="169"/>
      <c r="C503" s="169"/>
    </row>
    <row r="504" spans="1:3">
      <c r="A504" s="169"/>
      <c r="B504" s="169"/>
      <c r="C504" s="169"/>
    </row>
    <row r="505" spans="1:3">
      <c r="A505" s="169"/>
      <c r="B505" s="169"/>
      <c r="C505" s="169"/>
    </row>
    <row r="506" spans="1:3">
      <c r="A506" s="169"/>
      <c r="B506" s="169"/>
      <c r="C506" s="169"/>
    </row>
    <row r="507" spans="1:3">
      <c r="A507" s="169"/>
      <c r="B507" s="169"/>
      <c r="C507" s="169"/>
    </row>
    <row r="508" spans="1:3">
      <c r="A508" s="169"/>
      <c r="B508" s="169"/>
      <c r="C508" s="169"/>
    </row>
    <row r="509" spans="1:3">
      <c r="A509" s="169"/>
      <c r="B509" s="169"/>
      <c r="C509" s="169"/>
    </row>
    <row r="510" spans="1:3">
      <c r="A510" s="169"/>
      <c r="B510" s="169"/>
      <c r="C510" s="169"/>
    </row>
    <row r="511" spans="1:3">
      <c r="A511" s="169"/>
      <c r="B511" s="169"/>
      <c r="C511" s="169"/>
    </row>
    <row r="512" spans="1:3">
      <c r="A512" s="169"/>
      <c r="B512" s="169"/>
      <c r="C512" s="169"/>
    </row>
    <row r="513" spans="1:3">
      <c r="A513" s="169"/>
      <c r="B513" s="169"/>
      <c r="C513" s="169"/>
    </row>
    <row r="514" spans="1:3">
      <c r="A514" s="169"/>
      <c r="B514" s="169"/>
      <c r="C514" s="169"/>
    </row>
    <row r="515" spans="1:3">
      <c r="A515" s="169"/>
      <c r="B515" s="169"/>
      <c r="C515" s="169"/>
    </row>
    <row r="516" spans="1:3">
      <c r="A516" s="169"/>
      <c r="B516" s="169"/>
      <c r="C516" s="169"/>
    </row>
    <row r="517" spans="1:3">
      <c r="A517" s="169"/>
      <c r="B517" s="169"/>
      <c r="C517" s="169"/>
    </row>
    <row r="518" spans="1:3">
      <c r="A518" s="169"/>
      <c r="B518" s="169"/>
      <c r="C518" s="169"/>
    </row>
    <row r="519" spans="1:3">
      <c r="A519" s="169"/>
      <c r="B519" s="169"/>
      <c r="C519" s="169"/>
    </row>
    <row r="520" spans="1:3">
      <c r="A520" s="169"/>
      <c r="B520" s="169"/>
      <c r="C520" s="169"/>
    </row>
    <row r="521" spans="1:3">
      <c r="A521" s="169"/>
      <c r="B521" s="169"/>
      <c r="C521" s="169"/>
    </row>
    <row r="522" spans="1:3">
      <c r="A522" s="169"/>
      <c r="B522" s="169"/>
      <c r="C522" s="169"/>
    </row>
    <row r="523" spans="1:3">
      <c r="A523" s="169"/>
      <c r="B523" s="169"/>
      <c r="C523" s="169"/>
    </row>
    <row r="524" spans="1:3">
      <c r="A524" s="169"/>
      <c r="B524" s="169"/>
      <c r="C524" s="169"/>
    </row>
    <row r="525" spans="1:3">
      <c r="A525" s="169"/>
      <c r="B525" s="169"/>
      <c r="C525" s="169"/>
    </row>
    <row r="526" spans="1:3">
      <c r="A526" s="169"/>
      <c r="B526" s="169"/>
      <c r="C526" s="169"/>
    </row>
    <row r="527" spans="1:3">
      <c r="A527" s="169"/>
      <c r="B527" s="169"/>
      <c r="C527" s="169"/>
    </row>
    <row r="528" spans="1:3">
      <c r="A528" s="169"/>
      <c r="B528" s="169"/>
      <c r="C528" s="169"/>
    </row>
    <row r="529" spans="1:3">
      <c r="A529" s="169"/>
      <c r="B529" s="169"/>
      <c r="C529" s="169"/>
    </row>
    <row r="530" spans="1:3">
      <c r="A530" s="169"/>
      <c r="B530" s="169"/>
      <c r="C530" s="169"/>
    </row>
    <row r="531" spans="1:3">
      <c r="A531" s="169"/>
      <c r="B531" s="169"/>
      <c r="C531" s="169"/>
    </row>
    <row r="532" spans="1:3">
      <c r="A532" s="169"/>
      <c r="B532" s="169"/>
      <c r="C532" s="169"/>
    </row>
    <row r="533" spans="1:3">
      <c r="A533" s="169"/>
      <c r="B533" s="169"/>
      <c r="C533" s="169"/>
    </row>
    <row r="534" spans="1:3">
      <c r="A534" s="169"/>
      <c r="B534" s="169"/>
      <c r="C534" s="169"/>
    </row>
    <row r="535" spans="1:3">
      <c r="A535" s="169"/>
      <c r="B535" s="169"/>
      <c r="C535" s="169"/>
    </row>
    <row r="536" spans="1:3">
      <c r="A536" s="169"/>
      <c r="B536" s="169"/>
      <c r="C536" s="169"/>
    </row>
    <row r="537" spans="1:3">
      <c r="A537" s="169"/>
      <c r="B537" s="169"/>
      <c r="C537" s="169"/>
    </row>
    <row r="538" spans="1:3">
      <c r="A538" s="169"/>
      <c r="B538" s="169"/>
      <c r="C538" s="169"/>
    </row>
    <row r="539" spans="1:3">
      <c r="A539" s="169"/>
      <c r="B539" s="169"/>
      <c r="C539" s="169"/>
    </row>
    <row r="540" spans="1:3">
      <c r="A540" s="169"/>
      <c r="B540" s="169"/>
      <c r="C540" s="169"/>
    </row>
    <row r="541" spans="1:3">
      <c r="A541" s="169"/>
      <c r="B541" s="169"/>
      <c r="C541" s="169"/>
    </row>
    <row r="542" spans="1:3">
      <c r="A542" s="169"/>
      <c r="B542" s="169"/>
      <c r="C542" s="169"/>
    </row>
    <row r="543" spans="1:3">
      <c r="A543" s="169"/>
      <c r="B543" s="169"/>
      <c r="C543" s="169"/>
    </row>
    <row r="544" spans="1:3">
      <c r="A544" s="169"/>
      <c r="B544" s="169"/>
      <c r="C544" s="169"/>
    </row>
    <row r="545" spans="1:3">
      <c r="A545" s="169"/>
      <c r="B545" s="169"/>
      <c r="C545" s="169"/>
    </row>
    <row r="546" spans="1:3">
      <c r="A546" s="169"/>
      <c r="B546" s="169"/>
      <c r="C546" s="169"/>
    </row>
    <row r="547" spans="1:3">
      <c r="A547" s="169"/>
      <c r="B547" s="169"/>
      <c r="C547" s="169"/>
    </row>
    <row r="548" spans="1:3">
      <c r="A548" s="169"/>
      <c r="B548" s="169"/>
      <c r="C548" s="169"/>
    </row>
    <row r="549" spans="1:3">
      <c r="A549" s="169"/>
      <c r="B549" s="169"/>
      <c r="C549" s="169"/>
    </row>
    <row r="550" spans="1:3">
      <c r="A550" s="169"/>
      <c r="B550" s="169"/>
      <c r="C550" s="169"/>
    </row>
    <row r="551" spans="1:3">
      <c r="A551" s="169"/>
      <c r="B551" s="169"/>
      <c r="C551" s="169"/>
    </row>
    <row r="552" spans="1:3">
      <c r="A552" s="169"/>
      <c r="B552" s="169"/>
      <c r="C552" s="169"/>
    </row>
    <row r="553" spans="1:3">
      <c r="A553" s="169"/>
      <c r="B553" s="169"/>
      <c r="C553" s="169"/>
    </row>
    <row r="554" spans="1:3">
      <c r="A554" s="169"/>
      <c r="B554" s="169"/>
      <c r="C554" s="169"/>
    </row>
    <row r="555" spans="1:3">
      <c r="A555" s="169"/>
      <c r="B555" s="169"/>
      <c r="C555" s="169"/>
    </row>
    <row r="556" spans="1:3">
      <c r="A556" s="169"/>
      <c r="B556" s="169"/>
      <c r="C556" s="169"/>
    </row>
    <row r="557" spans="1:3">
      <c r="A557" s="169"/>
      <c r="B557" s="169"/>
      <c r="C557" s="169"/>
    </row>
    <row r="558" spans="1:3">
      <c r="A558" s="169"/>
      <c r="B558" s="169"/>
      <c r="C558" s="169"/>
    </row>
    <row r="559" spans="1:3">
      <c r="A559" s="169"/>
      <c r="B559" s="169"/>
      <c r="C559" s="169"/>
    </row>
    <row r="560" spans="1:3">
      <c r="A560" s="169"/>
      <c r="B560" s="169"/>
      <c r="C560" s="169"/>
    </row>
    <row r="561" spans="1:3">
      <c r="A561" s="169"/>
      <c r="B561" s="169"/>
      <c r="C561" s="169"/>
    </row>
    <row r="562" spans="1:3">
      <c r="A562" s="169"/>
      <c r="B562" s="169"/>
      <c r="C562" s="169"/>
    </row>
    <row r="563" spans="1:3">
      <c r="A563" s="169"/>
      <c r="B563" s="169"/>
      <c r="C563" s="169"/>
    </row>
    <row r="564" spans="1:3">
      <c r="A564" s="169"/>
      <c r="B564" s="169"/>
      <c r="C564" s="169"/>
    </row>
    <row r="565" spans="1:3">
      <c r="A565" s="169"/>
      <c r="B565" s="169"/>
      <c r="C565" s="169"/>
    </row>
    <row r="566" spans="1:3">
      <c r="A566" s="169"/>
      <c r="B566" s="169"/>
      <c r="C566" s="169"/>
    </row>
    <row r="567" spans="1:3">
      <c r="A567" s="169"/>
      <c r="B567" s="169"/>
      <c r="C567" s="169"/>
    </row>
    <row r="568" spans="1:3">
      <c r="A568" s="169"/>
      <c r="B568" s="169"/>
      <c r="C568" s="169"/>
    </row>
    <row r="569" spans="1:3">
      <c r="A569" s="169"/>
      <c r="B569" s="169"/>
      <c r="C569" s="169"/>
    </row>
    <row r="570" spans="1:3">
      <c r="A570" s="169"/>
      <c r="B570" s="169"/>
      <c r="C570" s="169"/>
    </row>
    <row r="571" spans="1:3">
      <c r="A571" s="169"/>
      <c r="B571" s="169"/>
      <c r="C571" s="169"/>
    </row>
    <row r="572" spans="1:3">
      <c r="A572" s="169"/>
      <c r="B572" s="169"/>
      <c r="C572" s="169"/>
    </row>
    <row r="573" spans="1:3">
      <c r="A573" s="169"/>
      <c r="B573" s="169"/>
      <c r="C573" s="169"/>
    </row>
    <row r="574" spans="1:3">
      <c r="A574" s="169"/>
      <c r="B574" s="169"/>
      <c r="C574" s="169"/>
    </row>
    <row r="575" spans="1:3">
      <c r="A575" s="169"/>
      <c r="B575" s="169"/>
      <c r="C575" s="169"/>
    </row>
    <row r="576" spans="1:3">
      <c r="A576" s="169"/>
      <c r="B576" s="169"/>
      <c r="C576" s="169"/>
    </row>
    <row r="577" spans="1:3">
      <c r="A577" s="169"/>
      <c r="B577" s="169"/>
      <c r="C577" s="169"/>
    </row>
    <row r="578" spans="1:3">
      <c r="A578" s="169"/>
      <c r="B578" s="169"/>
      <c r="C578" s="169"/>
    </row>
    <row r="579" spans="1:3">
      <c r="A579" s="169"/>
      <c r="B579" s="169"/>
      <c r="C579" s="169"/>
    </row>
    <row r="580" spans="1:3">
      <c r="A580" s="169"/>
      <c r="B580" s="169"/>
      <c r="C580" s="169"/>
    </row>
    <row r="581" spans="1:3">
      <c r="A581" s="169"/>
      <c r="B581" s="169"/>
      <c r="C581" s="169"/>
    </row>
    <row r="582" spans="1:3">
      <c r="A582" s="169"/>
      <c r="B582" s="169"/>
      <c r="C582" s="169"/>
    </row>
    <row r="583" spans="1:3">
      <c r="A583" s="169"/>
      <c r="B583" s="169"/>
      <c r="C583" s="169"/>
    </row>
    <row r="584" spans="1:3">
      <c r="A584" s="169"/>
      <c r="B584" s="169"/>
      <c r="C584" s="169"/>
    </row>
    <row r="585" spans="1:3">
      <c r="A585" s="169"/>
      <c r="B585" s="169"/>
      <c r="C585" s="169"/>
    </row>
    <row r="586" spans="1:3">
      <c r="A586" s="169"/>
      <c r="B586" s="169"/>
      <c r="C586" s="169"/>
    </row>
    <row r="587" spans="1:3">
      <c r="A587" s="169"/>
      <c r="B587" s="169"/>
      <c r="C587" s="169"/>
    </row>
    <row r="588" spans="1:3">
      <c r="A588" s="169"/>
      <c r="B588" s="169"/>
      <c r="C588" s="169"/>
    </row>
    <row r="589" spans="1:3">
      <c r="A589" s="169"/>
      <c r="B589" s="169"/>
      <c r="C589" s="169"/>
    </row>
    <row r="590" spans="1:3">
      <c r="A590" s="169"/>
      <c r="B590" s="169"/>
      <c r="C590" s="169"/>
    </row>
    <row r="591" spans="1:3">
      <c r="A591" s="169"/>
      <c r="B591" s="169"/>
      <c r="C591" s="169"/>
    </row>
    <row r="592" spans="1:3">
      <c r="A592" s="169"/>
      <c r="B592" s="169"/>
      <c r="C592" s="169"/>
    </row>
    <row r="593" spans="1:3">
      <c r="A593" s="169"/>
      <c r="B593" s="169"/>
      <c r="C593" s="169"/>
    </row>
    <row r="594" spans="1:3">
      <c r="A594" s="169"/>
      <c r="B594" s="169"/>
      <c r="C594" s="169"/>
    </row>
    <row r="595" spans="1:3">
      <c r="A595" s="169"/>
      <c r="B595" s="169"/>
      <c r="C595" s="169"/>
    </row>
    <row r="596" spans="1:3">
      <c r="A596" s="169"/>
      <c r="B596" s="169"/>
      <c r="C596" s="169"/>
    </row>
    <row r="597" spans="1:3">
      <c r="A597" s="169"/>
      <c r="B597" s="169"/>
      <c r="C597" s="169"/>
    </row>
    <row r="598" spans="1:3">
      <c r="A598" s="169"/>
      <c r="B598" s="169"/>
      <c r="C598" s="169"/>
    </row>
    <row r="599" spans="1:3">
      <c r="A599" s="169"/>
      <c r="B599" s="169"/>
      <c r="C599" s="169"/>
    </row>
    <row r="600" spans="1:3">
      <c r="A600" s="169"/>
      <c r="B600" s="169"/>
      <c r="C600" s="169"/>
    </row>
    <row r="601" spans="1:3">
      <c r="A601" s="169"/>
      <c r="B601" s="169"/>
      <c r="C601" s="169"/>
    </row>
    <row r="602" spans="1:3">
      <c r="A602" s="169"/>
      <c r="B602" s="169"/>
      <c r="C602" s="169"/>
    </row>
    <row r="603" spans="1:3">
      <c r="A603" s="169"/>
      <c r="B603" s="169"/>
      <c r="C603" s="169"/>
    </row>
    <row r="604" spans="1:3">
      <c r="A604" s="169"/>
      <c r="B604" s="169"/>
      <c r="C604" s="169"/>
    </row>
    <row r="605" spans="1:3">
      <c r="A605" s="169"/>
      <c r="B605" s="169"/>
      <c r="C605" s="169"/>
    </row>
    <row r="606" spans="1:3">
      <c r="A606" s="169"/>
      <c r="B606" s="169"/>
      <c r="C606" s="169"/>
    </row>
    <row r="607" spans="1:3">
      <c r="A607" s="169"/>
      <c r="B607" s="169"/>
      <c r="C607" s="169"/>
    </row>
    <row r="608" spans="1:3">
      <c r="A608" s="169"/>
      <c r="B608" s="169"/>
      <c r="C608" s="169"/>
    </row>
    <row r="609" spans="1:3">
      <c r="A609" s="169"/>
      <c r="B609" s="169"/>
      <c r="C609" s="169"/>
    </row>
    <row r="610" spans="1:3">
      <c r="A610" s="169"/>
      <c r="B610" s="169"/>
      <c r="C610" s="169"/>
    </row>
    <row r="611" spans="1:3">
      <c r="A611" s="169"/>
      <c r="B611" s="169"/>
      <c r="C611" s="169"/>
    </row>
    <row r="612" spans="1:3">
      <c r="A612" s="169"/>
      <c r="B612" s="169"/>
      <c r="C612" s="169"/>
    </row>
    <row r="613" spans="1:3">
      <c r="A613" s="169"/>
      <c r="B613" s="169"/>
      <c r="C613" s="169"/>
    </row>
    <row r="614" spans="1:3">
      <c r="A614" s="169"/>
      <c r="B614" s="169"/>
      <c r="C614" s="169"/>
    </row>
    <row r="615" spans="1:3">
      <c r="A615" s="169"/>
      <c r="B615" s="169"/>
      <c r="C615" s="169"/>
    </row>
    <row r="616" spans="1:3">
      <c r="A616" s="169"/>
      <c r="B616" s="169"/>
      <c r="C616" s="169"/>
    </row>
    <row r="617" spans="1:3">
      <c r="A617" s="169"/>
      <c r="B617" s="169"/>
      <c r="C617" s="169"/>
    </row>
    <row r="618" spans="1:3">
      <c r="A618" s="169"/>
      <c r="B618" s="169"/>
      <c r="C618" s="169"/>
    </row>
    <row r="619" spans="1:3">
      <c r="A619" s="169"/>
      <c r="B619" s="169"/>
      <c r="C619" s="169"/>
    </row>
    <row r="620" spans="1:3">
      <c r="A620" s="169"/>
      <c r="B620" s="169"/>
      <c r="C620" s="169"/>
    </row>
    <row r="621" spans="1:3">
      <c r="A621" s="169"/>
      <c r="B621" s="169"/>
      <c r="C621" s="169"/>
    </row>
    <row r="622" spans="1:3">
      <c r="A622" s="169"/>
      <c r="B622" s="169"/>
      <c r="C622" s="169"/>
    </row>
    <row r="623" spans="1:3">
      <c r="A623" s="169"/>
      <c r="B623" s="169"/>
      <c r="C623" s="169"/>
    </row>
    <row r="624" spans="1:3">
      <c r="A624" s="169"/>
      <c r="B624" s="169"/>
      <c r="C624" s="169"/>
    </row>
    <row r="625" spans="1:3">
      <c r="A625" s="169"/>
      <c r="B625" s="169"/>
      <c r="C625" s="169"/>
    </row>
    <row r="626" spans="1:3">
      <c r="A626" s="169"/>
      <c r="B626" s="169"/>
      <c r="C626" s="169"/>
    </row>
    <row r="627" spans="1:3">
      <c r="A627" s="169"/>
      <c r="B627" s="169"/>
      <c r="C627" s="169"/>
    </row>
    <row r="628" spans="1:3">
      <c r="A628" s="169"/>
      <c r="B628" s="169"/>
      <c r="C628" s="169"/>
    </row>
    <row r="629" spans="1:3">
      <c r="A629" s="169"/>
      <c r="B629" s="169"/>
      <c r="C629" s="169"/>
    </row>
    <row r="630" spans="1:3">
      <c r="A630" s="169"/>
      <c r="B630" s="169"/>
      <c r="C630" s="169"/>
    </row>
    <row r="631" spans="1:3">
      <c r="A631" s="169"/>
      <c r="B631" s="169"/>
      <c r="C631" s="169"/>
    </row>
    <row r="632" spans="1:3">
      <c r="A632" s="169"/>
      <c r="B632" s="169"/>
      <c r="C632" s="169"/>
    </row>
    <row r="633" spans="1:3">
      <c r="A633" s="169"/>
      <c r="B633" s="169"/>
      <c r="C633" s="169"/>
    </row>
    <row r="634" spans="1:3">
      <c r="A634" s="169"/>
      <c r="B634" s="169"/>
      <c r="C634" s="169"/>
    </row>
    <row r="635" spans="1:3">
      <c r="A635" s="169"/>
      <c r="B635" s="169"/>
      <c r="C635" s="169"/>
    </row>
    <row r="636" spans="1:3">
      <c r="A636" s="169"/>
      <c r="B636" s="169"/>
      <c r="C636" s="169"/>
    </row>
    <row r="637" spans="1:3">
      <c r="A637" s="169"/>
      <c r="B637" s="169"/>
      <c r="C637" s="169"/>
    </row>
    <row r="638" spans="1:3">
      <c r="A638" s="169"/>
      <c r="B638" s="169"/>
      <c r="C638" s="169"/>
    </row>
    <row r="639" spans="1:3">
      <c r="A639" s="169"/>
      <c r="B639" s="169"/>
      <c r="C639" s="169"/>
    </row>
    <row r="640" spans="1:3">
      <c r="A640" s="169"/>
      <c r="B640" s="169"/>
      <c r="C640" s="169"/>
    </row>
    <row r="641" spans="1:3">
      <c r="A641" s="169"/>
      <c r="B641" s="169"/>
      <c r="C641" s="169"/>
    </row>
    <row r="642" spans="1:3">
      <c r="A642" s="169"/>
      <c r="B642" s="169"/>
      <c r="C642" s="169"/>
    </row>
    <row r="643" spans="1:3">
      <c r="A643" s="169"/>
      <c r="B643" s="169"/>
      <c r="C643" s="169"/>
    </row>
    <row r="644" spans="1:3">
      <c r="A644" s="169"/>
      <c r="B644" s="169"/>
      <c r="C644" s="169"/>
    </row>
    <row r="645" spans="1:3">
      <c r="A645" s="169"/>
      <c r="B645" s="169"/>
      <c r="C645" s="169"/>
    </row>
    <row r="646" spans="1:3">
      <c r="A646" s="169"/>
      <c r="B646" s="169"/>
      <c r="C646" s="169"/>
    </row>
    <row r="647" spans="1:3">
      <c r="A647" s="169"/>
      <c r="B647" s="169"/>
      <c r="C647" s="169"/>
    </row>
    <row r="648" spans="1:3">
      <c r="A648" s="169"/>
      <c r="B648" s="169"/>
      <c r="C648" s="169"/>
    </row>
    <row r="649" spans="1:3">
      <c r="A649" s="169"/>
      <c r="B649" s="169"/>
      <c r="C649" s="169"/>
    </row>
    <row r="650" spans="1:3">
      <c r="A650" s="169"/>
      <c r="B650" s="169"/>
      <c r="C650" s="169"/>
    </row>
    <row r="651" spans="1:3">
      <c r="A651" s="169"/>
      <c r="B651" s="169"/>
      <c r="C651" s="169"/>
    </row>
    <row r="652" spans="1:3">
      <c r="A652" s="169"/>
      <c r="B652" s="169"/>
      <c r="C652" s="169"/>
    </row>
    <row r="653" spans="1:3">
      <c r="A653" s="169"/>
      <c r="B653" s="169"/>
      <c r="C653" s="169"/>
    </row>
    <row r="654" spans="1:3">
      <c r="A654" s="169"/>
      <c r="B654" s="169"/>
      <c r="C654" s="169"/>
    </row>
    <row r="655" spans="1:3">
      <c r="A655" s="169"/>
      <c r="B655" s="169"/>
      <c r="C655" s="169"/>
    </row>
    <row r="656" spans="1:3">
      <c r="A656" s="169"/>
      <c r="B656" s="169"/>
      <c r="C656" s="169"/>
    </row>
    <row r="657" spans="1:3">
      <c r="A657" s="169"/>
      <c r="B657" s="169"/>
      <c r="C657" s="169"/>
    </row>
    <row r="658" spans="1:3">
      <c r="A658" s="169"/>
      <c r="B658" s="169"/>
      <c r="C658" s="169"/>
    </row>
    <row r="659" spans="1:3">
      <c r="A659" s="169"/>
      <c r="B659" s="169"/>
      <c r="C659" s="169"/>
    </row>
    <row r="660" spans="1:3">
      <c r="A660" s="169"/>
      <c r="B660" s="169"/>
      <c r="C660" s="169"/>
    </row>
    <row r="661" spans="1:3">
      <c r="A661" s="169"/>
      <c r="B661" s="169"/>
      <c r="C661" s="169"/>
    </row>
    <row r="662" spans="1:3">
      <c r="A662" s="169"/>
      <c r="B662" s="169"/>
      <c r="C662" s="169"/>
    </row>
    <row r="663" spans="1:3">
      <c r="A663" s="169"/>
      <c r="B663" s="169"/>
      <c r="C663" s="169"/>
    </row>
    <row r="664" spans="1:3">
      <c r="A664" s="169"/>
      <c r="B664" s="169"/>
      <c r="C664" s="169"/>
    </row>
    <row r="665" spans="1:3">
      <c r="A665" s="169"/>
      <c r="B665" s="169"/>
      <c r="C665" s="169"/>
    </row>
    <row r="666" spans="1:3">
      <c r="A666" s="169"/>
      <c r="B666" s="169"/>
      <c r="C666" s="169"/>
    </row>
    <row r="667" spans="1:3">
      <c r="A667" s="169"/>
      <c r="B667" s="169"/>
      <c r="C667" s="169"/>
    </row>
    <row r="668" spans="1:3">
      <c r="A668" s="169"/>
      <c r="B668" s="169"/>
      <c r="C668" s="169"/>
    </row>
    <row r="669" spans="1:3">
      <c r="A669" s="169"/>
      <c r="B669" s="169"/>
      <c r="C669" s="169"/>
    </row>
    <row r="670" spans="1:3">
      <c r="A670" s="169"/>
      <c r="B670" s="169"/>
      <c r="C670" s="169"/>
    </row>
    <row r="671" spans="1:3">
      <c r="A671" s="169"/>
      <c r="B671" s="169"/>
      <c r="C671" s="169"/>
    </row>
    <row r="672" spans="1:3">
      <c r="A672" s="169"/>
      <c r="B672" s="169"/>
      <c r="C672" s="169"/>
    </row>
    <row r="673" spans="1:3">
      <c r="A673" s="169"/>
      <c r="B673" s="169"/>
      <c r="C673" s="169"/>
    </row>
    <row r="674" spans="1:3">
      <c r="A674" s="169"/>
      <c r="B674" s="169"/>
      <c r="C674" s="169"/>
    </row>
    <row r="675" spans="1:3">
      <c r="A675" s="169"/>
      <c r="B675" s="169"/>
      <c r="C675" s="169"/>
    </row>
    <row r="676" spans="1:3">
      <c r="A676" s="169"/>
      <c r="B676" s="169"/>
      <c r="C676" s="169"/>
    </row>
    <row r="677" spans="1:3">
      <c r="A677" s="169"/>
      <c r="B677" s="169"/>
      <c r="C677" s="169"/>
    </row>
    <row r="678" spans="1:3">
      <c r="A678" s="169"/>
      <c r="B678" s="169"/>
      <c r="C678" s="169"/>
    </row>
    <row r="679" spans="1:3">
      <c r="A679" s="169"/>
      <c r="B679" s="169"/>
      <c r="C679" s="169"/>
    </row>
    <row r="680" spans="1:3">
      <c r="A680" s="169"/>
      <c r="B680" s="169"/>
      <c r="C680" s="169"/>
    </row>
    <row r="681" spans="1:3">
      <c r="A681" s="169"/>
      <c r="B681" s="169"/>
      <c r="C681" s="169"/>
    </row>
    <row r="682" spans="1:3">
      <c r="A682" s="169"/>
      <c r="B682" s="169"/>
      <c r="C682" s="169"/>
    </row>
    <row r="683" spans="1:3">
      <c r="A683" s="169"/>
      <c r="B683" s="169"/>
      <c r="C683" s="169"/>
    </row>
    <row r="684" spans="1:3">
      <c r="A684" s="169"/>
      <c r="B684" s="169"/>
      <c r="C684" s="169"/>
    </row>
    <row r="685" spans="1:3">
      <c r="A685" s="169"/>
      <c r="B685" s="169"/>
      <c r="C685" s="169"/>
    </row>
    <row r="686" spans="1:3">
      <c r="A686" s="169"/>
      <c r="B686" s="169"/>
      <c r="C686" s="169"/>
    </row>
    <row r="687" spans="1:3">
      <c r="A687" s="169"/>
      <c r="B687" s="169"/>
      <c r="C687" s="169"/>
    </row>
    <row r="688" spans="1:3">
      <c r="A688" s="169"/>
      <c r="B688" s="169"/>
      <c r="C688" s="169"/>
    </row>
    <row r="689" spans="1:3">
      <c r="A689" s="169"/>
      <c r="B689" s="169"/>
      <c r="C689" s="169"/>
    </row>
    <row r="690" spans="1:3">
      <c r="A690" s="169"/>
      <c r="B690" s="169"/>
      <c r="C690" s="169"/>
    </row>
    <row r="691" spans="1:3">
      <c r="A691" s="169"/>
      <c r="B691" s="169"/>
      <c r="C691" s="169"/>
    </row>
    <row r="692" spans="1:3">
      <c r="A692" s="169"/>
      <c r="B692" s="169"/>
      <c r="C692" s="169"/>
    </row>
    <row r="693" spans="1:3">
      <c r="A693" s="169"/>
      <c r="B693" s="169"/>
      <c r="C693" s="169"/>
    </row>
    <row r="694" spans="1:3">
      <c r="A694" s="169"/>
      <c r="B694" s="169"/>
      <c r="C694" s="169"/>
    </row>
    <row r="695" spans="1:3">
      <c r="A695" s="169"/>
      <c r="B695" s="169"/>
      <c r="C695" s="169"/>
    </row>
    <row r="696" spans="1:3">
      <c r="A696" s="169"/>
      <c r="B696" s="169"/>
      <c r="C696" s="169"/>
    </row>
    <row r="697" spans="1:3">
      <c r="A697" s="169"/>
      <c r="B697" s="169"/>
      <c r="C697" s="169"/>
    </row>
    <row r="698" spans="1:3">
      <c r="A698" s="169"/>
      <c r="B698" s="169"/>
      <c r="C698" s="169"/>
    </row>
    <row r="699" spans="1:3">
      <c r="A699" s="169"/>
      <c r="B699" s="169"/>
      <c r="C699" s="169"/>
    </row>
    <row r="700" spans="1:3">
      <c r="A700" s="169"/>
      <c r="B700" s="169"/>
      <c r="C700" s="169"/>
    </row>
    <row r="701" spans="1:3">
      <c r="A701" s="169"/>
      <c r="B701" s="169"/>
      <c r="C701" s="169"/>
    </row>
    <row r="702" spans="1:3">
      <c r="A702" s="169"/>
      <c r="B702" s="169"/>
      <c r="C702" s="169"/>
    </row>
    <row r="703" spans="1:3">
      <c r="A703" s="169"/>
      <c r="B703" s="169"/>
      <c r="C703" s="169"/>
    </row>
    <row r="704" spans="1:3">
      <c r="A704" s="169"/>
      <c r="B704" s="169"/>
      <c r="C704" s="169"/>
    </row>
    <row r="705" spans="1:3">
      <c r="A705" s="169"/>
      <c r="B705" s="169"/>
      <c r="C705" s="169"/>
    </row>
    <row r="706" spans="1:3">
      <c r="A706" s="169"/>
      <c r="B706" s="169"/>
      <c r="C706" s="169"/>
    </row>
    <row r="707" spans="1:3">
      <c r="A707" s="169"/>
      <c r="B707" s="169"/>
      <c r="C707" s="169"/>
    </row>
    <row r="708" spans="1:3">
      <c r="A708" s="169"/>
      <c r="B708" s="169"/>
      <c r="C708" s="169"/>
    </row>
    <row r="709" spans="1:3">
      <c r="A709" s="169"/>
      <c r="B709" s="169"/>
      <c r="C709" s="169"/>
    </row>
    <row r="710" spans="1:3">
      <c r="A710" s="169"/>
      <c r="B710" s="169"/>
      <c r="C710" s="169"/>
    </row>
    <row r="711" spans="1:3">
      <c r="A711" s="169"/>
      <c r="B711" s="169"/>
      <c r="C711" s="169"/>
    </row>
    <row r="712" spans="1:3">
      <c r="A712" s="169"/>
      <c r="B712" s="169"/>
      <c r="C712" s="169"/>
    </row>
    <row r="713" spans="1:3">
      <c r="A713" s="169"/>
      <c r="B713" s="169"/>
      <c r="C713" s="169"/>
    </row>
    <row r="714" spans="1:3">
      <c r="A714" s="169"/>
      <c r="B714" s="169"/>
      <c r="C714" s="169"/>
    </row>
    <row r="715" spans="1:3">
      <c r="A715" s="169"/>
      <c r="B715" s="169"/>
      <c r="C715" s="169"/>
    </row>
    <row r="716" spans="1:3">
      <c r="A716" s="169"/>
      <c r="B716" s="169"/>
      <c r="C716" s="169"/>
    </row>
    <row r="717" spans="1:3">
      <c r="A717" s="169"/>
      <c r="B717" s="169"/>
      <c r="C717" s="169"/>
    </row>
    <row r="718" spans="1:3">
      <c r="A718" s="169"/>
      <c r="B718" s="169"/>
      <c r="C718" s="169"/>
    </row>
    <row r="719" spans="1:3">
      <c r="A719" s="169"/>
      <c r="B719" s="169"/>
      <c r="C719" s="169"/>
    </row>
    <row r="720" spans="1:3">
      <c r="A720" s="169"/>
      <c r="B720" s="169"/>
      <c r="C720" s="169"/>
    </row>
    <row r="721" spans="1:3">
      <c r="A721" s="169"/>
      <c r="B721" s="169"/>
      <c r="C721" s="169"/>
    </row>
    <row r="722" spans="1:3">
      <c r="A722" s="169"/>
      <c r="B722" s="169"/>
      <c r="C722" s="169"/>
    </row>
    <row r="723" spans="1:3">
      <c r="A723" s="169"/>
      <c r="B723" s="169"/>
      <c r="C723" s="169"/>
    </row>
    <row r="724" spans="1:3">
      <c r="A724" s="169"/>
      <c r="B724" s="169"/>
      <c r="C724" s="169"/>
    </row>
    <row r="725" spans="1:3">
      <c r="A725" s="169"/>
      <c r="B725" s="169"/>
      <c r="C725" s="169"/>
    </row>
    <row r="726" spans="1:3">
      <c r="A726" s="169"/>
      <c r="B726" s="169"/>
      <c r="C726" s="169"/>
    </row>
    <row r="727" spans="1:3">
      <c r="A727" s="169"/>
      <c r="B727" s="169"/>
      <c r="C727" s="169"/>
    </row>
    <row r="728" spans="1:3">
      <c r="A728" s="169"/>
      <c r="B728" s="169"/>
      <c r="C728" s="169"/>
    </row>
    <row r="729" spans="1:3">
      <c r="A729" s="169"/>
      <c r="B729" s="169"/>
      <c r="C729" s="169"/>
    </row>
    <row r="730" spans="1:3">
      <c r="A730" s="169"/>
      <c r="B730" s="169"/>
      <c r="C730" s="169"/>
    </row>
    <row r="731" spans="1:3">
      <c r="A731" s="169"/>
      <c r="B731" s="169"/>
      <c r="C731" s="169"/>
    </row>
    <row r="732" spans="1:3">
      <c r="A732" s="169"/>
      <c r="B732" s="169"/>
      <c r="C732" s="169"/>
    </row>
    <row r="733" spans="1:3">
      <c r="A733" s="169"/>
      <c r="B733" s="169"/>
      <c r="C733" s="169"/>
    </row>
    <row r="734" spans="1:3">
      <c r="A734" s="169"/>
      <c r="B734" s="169"/>
      <c r="C734" s="169"/>
    </row>
    <row r="735" spans="1:3">
      <c r="A735" s="169"/>
      <c r="B735" s="169"/>
      <c r="C735" s="169"/>
    </row>
    <row r="736" spans="1:3">
      <c r="A736" s="169"/>
      <c r="B736" s="169"/>
      <c r="C736" s="169"/>
    </row>
    <row r="737" spans="1:3">
      <c r="A737" s="169"/>
      <c r="B737" s="169"/>
      <c r="C737" s="169"/>
    </row>
    <row r="738" spans="1:3">
      <c r="A738" s="169"/>
      <c r="B738" s="169"/>
      <c r="C738" s="169"/>
    </row>
    <row r="739" spans="1:3">
      <c r="A739" s="169"/>
      <c r="B739" s="169"/>
      <c r="C739" s="169"/>
    </row>
    <row r="740" spans="1:3">
      <c r="A740" s="169"/>
      <c r="B740" s="169"/>
      <c r="C740" s="169"/>
    </row>
    <row r="741" spans="1:3">
      <c r="A741" s="169"/>
      <c r="B741" s="169"/>
      <c r="C741" s="169"/>
    </row>
    <row r="742" spans="1:3">
      <c r="A742" s="169"/>
      <c r="B742" s="169"/>
      <c r="C742" s="169"/>
    </row>
    <row r="743" spans="1:3">
      <c r="A743" s="169"/>
      <c r="B743" s="169"/>
      <c r="C743" s="169"/>
    </row>
    <row r="744" spans="1:3">
      <c r="A744" s="169"/>
      <c r="B744" s="169"/>
      <c r="C744" s="169"/>
    </row>
    <row r="745" spans="1:3">
      <c r="A745" s="169"/>
      <c r="B745" s="169"/>
      <c r="C745" s="169"/>
    </row>
    <row r="746" spans="1:3">
      <c r="A746" s="169"/>
      <c r="B746" s="169"/>
      <c r="C746" s="169"/>
    </row>
    <row r="747" spans="1:3">
      <c r="A747" s="169"/>
      <c r="B747" s="169"/>
      <c r="C747" s="169"/>
    </row>
    <row r="748" spans="1:3">
      <c r="A748" s="169"/>
      <c r="B748" s="169"/>
      <c r="C748" s="169"/>
    </row>
    <row r="749" spans="1:3">
      <c r="A749" s="169"/>
      <c r="B749" s="169"/>
      <c r="C749" s="169"/>
    </row>
    <row r="750" spans="1:3">
      <c r="A750" s="169"/>
      <c r="B750" s="169"/>
      <c r="C750" s="169"/>
    </row>
    <row r="751" spans="1:3">
      <c r="A751" s="169"/>
      <c r="B751" s="169"/>
      <c r="C751" s="169"/>
    </row>
    <row r="752" spans="1:3">
      <c r="A752" s="169"/>
      <c r="B752" s="169"/>
      <c r="C752" s="169"/>
    </row>
    <row r="753" spans="1:3">
      <c r="A753" s="169"/>
      <c r="B753" s="169"/>
      <c r="C753" s="169"/>
    </row>
    <row r="754" spans="1:3">
      <c r="A754" s="169"/>
      <c r="B754" s="169"/>
      <c r="C754" s="169"/>
    </row>
    <row r="755" spans="1:3">
      <c r="A755" s="169"/>
      <c r="B755" s="169"/>
      <c r="C755" s="169"/>
    </row>
    <row r="756" spans="1:3">
      <c r="A756" s="169"/>
      <c r="B756" s="169"/>
      <c r="C756" s="169"/>
    </row>
    <row r="757" spans="1:3">
      <c r="A757" s="169"/>
      <c r="B757" s="169"/>
      <c r="C757" s="169"/>
    </row>
    <row r="758" spans="1:3">
      <c r="A758" s="169"/>
      <c r="B758" s="169"/>
      <c r="C758" s="169"/>
    </row>
    <row r="759" spans="1:3">
      <c r="A759" s="169"/>
      <c r="B759" s="169"/>
      <c r="C759" s="169"/>
    </row>
    <row r="760" spans="1:3">
      <c r="A760" s="169"/>
      <c r="B760" s="169"/>
      <c r="C760" s="169"/>
    </row>
    <row r="761" spans="1:3">
      <c r="A761" s="169"/>
      <c r="B761" s="169"/>
      <c r="C761" s="169"/>
    </row>
    <row r="762" spans="1:3">
      <c r="A762" s="169"/>
      <c r="B762" s="169"/>
      <c r="C762" s="169"/>
    </row>
    <row r="763" spans="1:3">
      <c r="A763" s="169"/>
      <c r="B763" s="169"/>
      <c r="C763" s="169"/>
    </row>
    <row r="764" spans="1:3">
      <c r="A764" s="169"/>
      <c r="B764" s="169"/>
      <c r="C764" s="169"/>
    </row>
    <row r="765" spans="1:3">
      <c r="A765" s="169"/>
      <c r="B765" s="169"/>
      <c r="C765" s="169"/>
    </row>
    <row r="766" spans="1:3">
      <c r="A766" s="169"/>
      <c r="B766" s="169"/>
      <c r="C766" s="169"/>
    </row>
    <row r="767" spans="1:3">
      <c r="A767" s="169"/>
      <c r="B767" s="169"/>
      <c r="C767" s="169"/>
    </row>
    <row r="768" spans="1:3">
      <c r="A768" s="169"/>
      <c r="B768" s="169"/>
      <c r="C768" s="169"/>
    </row>
    <row r="769" spans="1:3">
      <c r="A769" s="169"/>
      <c r="B769" s="169"/>
      <c r="C769" s="169"/>
    </row>
    <row r="770" spans="1:3">
      <c r="A770" s="169"/>
      <c r="B770" s="169"/>
      <c r="C770" s="169"/>
    </row>
    <row r="771" spans="1:3">
      <c r="A771" s="169"/>
      <c r="B771" s="169"/>
      <c r="C771" s="169"/>
    </row>
    <row r="772" spans="1:3">
      <c r="A772" s="169"/>
      <c r="B772" s="169"/>
      <c r="C772" s="169"/>
    </row>
    <row r="773" spans="1:3">
      <c r="A773" s="169"/>
      <c r="B773" s="169"/>
      <c r="C773" s="169"/>
    </row>
    <row r="774" spans="1:3">
      <c r="A774" s="169"/>
      <c r="B774" s="169"/>
      <c r="C774" s="169"/>
    </row>
    <row r="775" spans="1:3">
      <c r="A775" s="169"/>
      <c r="B775" s="169"/>
      <c r="C775" s="169"/>
    </row>
  </sheetData>
  <mergeCells count="17">
    <mergeCell ref="A90:D90"/>
    <mergeCell ref="A91:D91"/>
    <mergeCell ref="A92:D92"/>
    <mergeCell ref="A93:D93"/>
    <mergeCell ref="A94:D94"/>
    <mergeCell ref="A84:D84"/>
    <mergeCell ref="A85:D85"/>
    <mergeCell ref="A86:D86"/>
    <mergeCell ref="A87:D87"/>
    <mergeCell ref="A88:D88"/>
    <mergeCell ref="A89:D89"/>
    <mergeCell ref="A77:F77"/>
    <mergeCell ref="A79:D79"/>
    <mergeCell ref="A80:D80"/>
    <mergeCell ref="A81:D81"/>
    <mergeCell ref="A82:D82"/>
    <mergeCell ref="A83:D8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2"/>
  <sheetViews>
    <sheetView tabSelected="1" workbookViewId="0">
      <selection sqref="A1:XFD1048576"/>
    </sheetView>
  </sheetViews>
  <sheetFormatPr defaultRowHeight="15"/>
  <cols>
    <col min="1" max="1" width="61" style="171" customWidth="1"/>
    <col min="2" max="2" width="6" style="171" customWidth="1"/>
    <col min="3" max="3" width="18.5703125" style="171" customWidth="1"/>
    <col min="4" max="4" width="18.7109375" style="171" customWidth="1"/>
    <col min="5" max="6" width="17" style="171" customWidth="1"/>
    <col min="7" max="7" width="18.5703125" style="171" customWidth="1"/>
    <col min="8" max="8" width="18.7109375" style="171" customWidth="1"/>
    <col min="9" max="9" width="18.5703125" style="171" customWidth="1"/>
    <col min="10" max="10" width="18.7109375" style="171" customWidth="1"/>
    <col min="11" max="256" width="9.140625" style="171"/>
    <col min="257" max="257" width="61" style="171" customWidth="1"/>
    <col min="258" max="258" width="6" style="171" customWidth="1"/>
    <col min="259" max="259" width="18.5703125" style="171" customWidth="1"/>
    <col min="260" max="260" width="18.7109375" style="171" customWidth="1"/>
    <col min="261" max="262" width="17" style="171" customWidth="1"/>
    <col min="263" max="263" width="18.5703125" style="171" customWidth="1"/>
    <col min="264" max="264" width="18.7109375" style="171" customWidth="1"/>
    <col min="265" max="265" width="18.5703125" style="171" customWidth="1"/>
    <col min="266" max="266" width="18.7109375" style="171" customWidth="1"/>
    <col min="267" max="512" width="9.140625" style="171"/>
    <col min="513" max="513" width="61" style="171" customWidth="1"/>
    <col min="514" max="514" width="6" style="171" customWidth="1"/>
    <col min="515" max="515" width="18.5703125" style="171" customWidth="1"/>
    <col min="516" max="516" width="18.7109375" style="171" customWidth="1"/>
    <col min="517" max="518" width="17" style="171" customWidth="1"/>
    <col min="519" max="519" width="18.5703125" style="171" customWidth="1"/>
    <col min="520" max="520" width="18.7109375" style="171" customWidth="1"/>
    <col min="521" max="521" width="18.5703125" style="171" customWidth="1"/>
    <col min="522" max="522" width="18.7109375" style="171" customWidth="1"/>
    <col min="523" max="768" width="9.140625" style="171"/>
    <col min="769" max="769" width="61" style="171" customWidth="1"/>
    <col min="770" max="770" width="6" style="171" customWidth="1"/>
    <col min="771" max="771" width="18.5703125" style="171" customWidth="1"/>
    <col min="772" max="772" width="18.7109375" style="171" customWidth="1"/>
    <col min="773" max="774" width="17" style="171" customWidth="1"/>
    <col min="775" max="775" width="18.5703125" style="171" customWidth="1"/>
    <col min="776" max="776" width="18.7109375" style="171" customWidth="1"/>
    <col min="777" max="777" width="18.5703125" style="171" customWidth="1"/>
    <col min="778" max="778" width="18.7109375" style="171" customWidth="1"/>
    <col min="779" max="1024" width="9.140625" style="171"/>
    <col min="1025" max="1025" width="61" style="171" customWidth="1"/>
    <col min="1026" max="1026" width="6" style="171" customWidth="1"/>
    <col min="1027" max="1027" width="18.5703125" style="171" customWidth="1"/>
    <col min="1028" max="1028" width="18.7109375" style="171" customWidth="1"/>
    <col min="1029" max="1030" width="17" style="171" customWidth="1"/>
    <col min="1031" max="1031" width="18.5703125" style="171" customWidth="1"/>
    <col min="1032" max="1032" width="18.7109375" style="171" customWidth="1"/>
    <col min="1033" max="1033" width="18.5703125" style="171" customWidth="1"/>
    <col min="1034" max="1034" width="18.7109375" style="171" customWidth="1"/>
    <col min="1035" max="1280" width="9.140625" style="171"/>
    <col min="1281" max="1281" width="61" style="171" customWidth="1"/>
    <col min="1282" max="1282" width="6" style="171" customWidth="1"/>
    <col min="1283" max="1283" width="18.5703125" style="171" customWidth="1"/>
    <col min="1284" max="1284" width="18.7109375" style="171" customWidth="1"/>
    <col min="1285" max="1286" width="17" style="171" customWidth="1"/>
    <col min="1287" max="1287" width="18.5703125" style="171" customWidth="1"/>
    <col min="1288" max="1288" width="18.7109375" style="171" customWidth="1"/>
    <col min="1289" max="1289" width="18.5703125" style="171" customWidth="1"/>
    <col min="1290" max="1290" width="18.7109375" style="171" customWidth="1"/>
    <col min="1291" max="1536" width="9.140625" style="171"/>
    <col min="1537" max="1537" width="61" style="171" customWidth="1"/>
    <col min="1538" max="1538" width="6" style="171" customWidth="1"/>
    <col min="1539" max="1539" width="18.5703125" style="171" customWidth="1"/>
    <col min="1540" max="1540" width="18.7109375" style="171" customWidth="1"/>
    <col min="1541" max="1542" width="17" style="171" customWidth="1"/>
    <col min="1543" max="1543" width="18.5703125" style="171" customWidth="1"/>
    <col min="1544" max="1544" width="18.7109375" style="171" customWidth="1"/>
    <col min="1545" max="1545" width="18.5703125" style="171" customWidth="1"/>
    <col min="1546" max="1546" width="18.7109375" style="171" customWidth="1"/>
    <col min="1547" max="1792" width="9.140625" style="171"/>
    <col min="1793" max="1793" width="61" style="171" customWidth="1"/>
    <col min="1794" max="1794" width="6" style="171" customWidth="1"/>
    <col min="1795" max="1795" width="18.5703125" style="171" customWidth="1"/>
    <col min="1796" max="1796" width="18.7109375" style="171" customWidth="1"/>
    <col min="1797" max="1798" width="17" style="171" customWidth="1"/>
    <col min="1799" max="1799" width="18.5703125" style="171" customWidth="1"/>
    <col min="1800" max="1800" width="18.7109375" style="171" customWidth="1"/>
    <col min="1801" max="1801" width="18.5703125" style="171" customWidth="1"/>
    <col min="1802" max="1802" width="18.7109375" style="171" customWidth="1"/>
    <col min="1803" max="2048" width="9.140625" style="171"/>
    <col min="2049" max="2049" width="61" style="171" customWidth="1"/>
    <col min="2050" max="2050" width="6" style="171" customWidth="1"/>
    <col min="2051" max="2051" width="18.5703125" style="171" customWidth="1"/>
    <col min="2052" max="2052" width="18.7109375" style="171" customWidth="1"/>
    <col min="2053" max="2054" width="17" style="171" customWidth="1"/>
    <col min="2055" max="2055" width="18.5703125" style="171" customWidth="1"/>
    <col min="2056" max="2056" width="18.7109375" style="171" customWidth="1"/>
    <col min="2057" max="2057" width="18.5703125" style="171" customWidth="1"/>
    <col min="2058" max="2058" width="18.7109375" style="171" customWidth="1"/>
    <col min="2059" max="2304" width="9.140625" style="171"/>
    <col min="2305" max="2305" width="61" style="171" customWidth="1"/>
    <col min="2306" max="2306" width="6" style="171" customWidth="1"/>
    <col min="2307" max="2307" width="18.5703125" style="171" customWidth="1"/>
    <col min="2308" max="2308" width="18.7109375" style="171" customWidth="1"/>
    <col min="2309" max="2310" width="17" style="171" customWidth="1"/>
    <col min="2311" max="2311" width="18.5703125" style="171" customWidth="1"/>
    <col min="2312" max="2312" width="18.7109375" style="171" customWidth="1"/>
    <col min="2313" max="2313" width="18.5703125" style="171" customWidth="1"/>
    <col min="2314" max="2314" width="18.7109375" style="171" customWidth="1"/>
    <col min="2315" max="2560" width="9.140625" style="171"/>
    <col min="2561" max="2561" width="61" style="171" customWidth="1"/>
    <col min="2562" max="2562" width="6" style="171" customWidth="1"/>
    <col min="2563" max="2563" width="18.5703125" style="171" customWidth="1"/>
    <col min="2564" max="2564" width="18.7109375" style="171" customWidth="1"/>
    <col min="2565" max="2566" width="17" style="171" customWidth="1"/>
    <col min="2567" max="2567" width="18.5703125" style="171" customWidth="1"/>
    <col min="2568" max="2568" width="18.7109375" style="171" customWidth="1"/>
    <col min="2569" max="2569" width="18.5703125" style="171" customWidth="1"/>
    <col min="2570" max="2570" width="18.7109375" style="171" customWidth="1"/>
    <col min="2571" max="2816" width="9.140625" style="171"/>
    <col min="2817" max="2817" width="61" style="171" customWidth="1"/>
    <col min="2818" max="2818" width="6" style="171" customWidth="1"/>
    <col min="2819" max="2819" width="18.5703125" style="171" customWidth="1"/>
    <col min="2820" max="2820" width="18.7109375" style="171" customWidth="1"/>
    <col min="2821" max="2822" width="17" style="171" customWidth="1"/>
    <col min="2823" max="2823" width="18.5703125" style="171" customWidth="1"/>
    <col min="2824" max="2824" width="18.7109375" style="171" customWidth="1"/>
    <col min="2825" max="2825" width="18.5703125" style="171" customWidth="1"/>
    <col min="2826" max="2826" width="18.7109375" style="171" customWidth="1"/>
    <col min="2827" max="3072" width="9.140625" style="171"/>
    <col min="3073" max="3073" width="61" style="171" customWidth="1"/>
    <col min="3074" max="3074" width="6" style="171" customWidth="1"/>
    <col min="3075" max="3075" width="18.5703125" style="171" customWidth="1"/>
    <col min="3076" max="3076" width="18.7109375" style="171" customWidth="1"/>
    <col min="3077" max="3078" width="17" style="171" customWidth="1"/>
    <col min="3079" max="3079" width="18.5703125" style="171" customWidth="1"/>
    <col min="3080" max="3080" width="18.7109375" style="171" customWidth="1"/>
    <col min="3081" max="3081" width="18.5703125" style="171" customWidth="1"/>
    <col min="3082" max="3082" width="18.7109375" style="171" customWidth="1"/>
    <col min="3083" max="3328" width="9.140625" style="171"/>
    <col min="3329" max="3329" width="61" style="171" customWidth="1"/>
    <col min="3330" max="3330" width="6" style="171" customWidth="1"/>
    <col min="3331" max="3331" width="18.5703125" style="171" customWidth="1"/>
    <col min="3332" max="3332" width="18.7109375" style="171" customWidth="1"/>
    <col min="3333" max="3334" width="17" style="171" customWidth="1"/>
    <col min="3335" max="3335" width="18.5703125" style="171" customWidth="1"/>
    <col min="3336" max="3336" width="18.7109375" style="171" customWidth="1"/>
    <col min="3337" max="3337" width="18.5703125" style="171" customWidth="1"/>
    <col min="3338" max="3338" width="18.7109375" style="171" customWidth="1"/>
    <col min="3339" max="3584" width="9.140625" style="171"/>
    <col min="3585" max="3585" width="61" style="171" customWidth="1"/>
    <col min="3586" max="3586" width="6" style="171" customWidth="1"/>
    <col min="3587" max="3587" width="18.5703125" style="171" customWidth="1"/>
    <col min="3588" max="3588" width="18.7109375" style="171" customWidth="1"/>
    <col min="3589" max="3590" width="17" style="171" customWidth="1"/>
    <col min="3591" max="3591" width="18.5703125" style="171" customWidth="1"/>
    <col min="3592" max="3592" width="18.7109375" style="171" customWidth="1"/>
    <col min="3593" max="3593" width="18.5703125" style="171" customWidth="1"/>
    <col min="3594" max="3594" width="18.7109375" style="171" customWidth="1"/>
    <col min="3595" max="3840" width="9.140625" style="171"/>
    <col min="3841" max="3841" width="61" style="171" customWidth="1"/>
    <col min="3842" max="3842" width="6" style="171" customWidth="1"/>
    <col min="3843" max="3843" width="18.5703125" style="171" customWidth="1"/>
    <col min="3844" max="3844" width="18.7109375" style="171" customWidth="1"/>
    <col min="3845" max="3846" width="17" style="171" customWidth="1"/>
    <col min="3847" max="3847" width="18.5703125" style="171" customWidth="1"/>
    <col min="3848" max="3848" width="18.7109375" style="171" customWidth="1"/>
    <col min="3849" max="3849" width="18.5703125" style="171" customWidth="1"/>
    <col min="3850" max="3850" width="18.7109375" style="171" customWidth="1"/>
    <col min="3851" max="4096" width="9.140625" style="171"/>
    <col min="4097" max="4097" width="61" style="171" customWidth="1"/>
    <col min="4098" max="4098" width="6" style="171" customWidth="1"/>
    <col min="4099" max="4099" width="18.5703125" style="171" customWidth="1"/>
    <col min="4100" max="4100" width="18.7109375" style="171" customWidth="1"/>
    <col min="4101" max="4102" width="17" style="171" customWidth="1"/>
    <col min="4103" max="4103" width="18.5703125" style="171" customWidth="1"/>
    <col min="4104" max="4104" width="18.7109375" style="171" customWidth="1"/>
    <col min="4105" max="4105" width="18.5703125" style="171" customWidth="1"/>
    <col min="4106" max="4106" width="18.7109375" style="171" customWidth="1"/>
    <col min="4107" max="4352" width="9.140625" style="171"/>
    <col min="4353" max="4353" width="61" style="171" customWidth="1"/>
    <col min="4354" max="4354" width="6" style="171" customWidth="1"/>
    <col min="4355" max="4355" width="18.5703125" style="171" customWidth="1"/>
    <col min="4356" max="4356" width="18.7109375" style="171" customWidth="1"/>
    <col min="4357" max="4358" width="17" style="171" customWidth="1"/>
    <col min="4359" max="4359" width="18.5703125" style="171" customWidth="1"/>
    <col min="4360" max="4360" width="18.7109375" style="171" customWidth="1"/>
    <col min="4361" max="4361" width="18.5703125" style="171" customWidth="1"/>
    <col min="4362" max="4362" width="18.7109375" style="171" customWidth="1"/>
    <col min="4363" max="4608" width="9.140625" style="171"/>
    <col min="4609" max="4609" width="61" style="171" customWidth="1"/>
    <col min="4610" max="4610" width="6" style="171" customWidth="1"/>
    <col min="4611" max="4611" width="18.5703125" style="171" customWidth="1"/>
    <col min="4612" max="4612" width="18.7109375" style="171" customWidth="1"/>
    <col min="4613" max="4614" width="17" style="171" customWidth="1"/>
    <col min="4615" max="4615" width="18.5703125" style="171" customWidth="1"/>
    <col min="4616" max="4616" width="18.7109375" style="171" customWidth="1"/>
    <col min="4617" max="4617" width="18.5703125" style="171" customWidth="1"/>
    <col min="4618" max="4618" width="18.7109375" style="171" customWidth="1"/>
    <col min="4619" max="4864" width="9.140625" style="171"/>
    <col min="4865" max="4865" width="61" style="171" customWidth="1"/>
    <col min="4866" max="4866" width="6" style="171" customWidth="1"/>
    <col min="4867" max="4867" width="18.5703125" style="171" customWidth="1"/>
    <col min="4868" max="4868" width="18.7109375" style="171" customWidth="1"/>
    <col min="4869" max="4870" width="17" style="171" customWidth="1"/>
    <col min="4871" max="4871" width="18.5703125" style="171" customWidth="1"/>
    <col min="4872" max="4872" width="18.7109375" style="171" customWidth="1"/>
    <col min="4873" max="4873" width="18.5703125" style="171" customWidth="1"/>
    <col min="4874" max="4874" width="18.7109375" style="171" customWidth="1"/>
    <col min="4875" max="5120" width="9.140625" style="171"/>
    <col min="5121" max="5121" width="61" style="171" customWidth="1"/>
    <col min="5122" max="5122" width="6" style="171" customWidth="1"/>
    <col min="5123" max="5123" width="18.5703125" style="171" customWidth="1"/>
    <col min="5124" max="5124" width="18.7109375" style="171" customWidth="1"/>
    <col min="5125" max="5126" width="17" style="171" customWidth="1"/>
    <col min="5127" max="5127" width="18.5703125" style="171" customWidth="1"/>
    <col min="5128" max="5128" width="18.7109375" style="171" customWidth="1"/>
    <col min="5129" max="5129" width="18.5703125" style="171" customWidth="1"/>
    <col min="5130" max="5130" width="18.7109375" style="171" customWidth="1"/>
    <col min="5131" max="5376" width="9.140625" style="171"/>
    <col min="5377" max="5377" width="61" style="171" customWidth="1"/>
    <col min="5378" max="5378" width="6" style="171" customWidth="1"/>
    <col min="5379" max="5379" width="18.5703125" style="171" customWidth="1"/>
    <col min="5380" max="5380" width="18.7109375" style="171" customWidth="1"/>
    <col min="5381" max="5382" width="17" style="171" customWidth="1"/>
    <col min="5383" max="5383" width="18.5703125" style="171" customWidth="1"/>
    <col min="5384" max="5384" width="18.7109375" style="171" customWidth="1"/>
    <col min="5385" max="5385" width="18.5703125" style="171" customWidth="1"/>
    <col min="5386" max="5386" width="18.7109375" style="171" customWidth="1"/>
    <col min="5387" max="5632" width="9.140625" style="171"/>
    <col min="5633" max="5633" width="61" style="171" customWidth="1"/>
    <col min="5634" max="5634" width="6" style="171" customWidth="1"/>
    <col min="5635" max="5635" width="18.5703125" style="171" customWidth="1"/>
    <col min="5636" max="5636" width="18.7109375" style="171" customWidth="1"/>
    <col min="5637" max="5638" width="17" style="171" customWidth="1"/>
    <col min="5639" max="5639" width="18.5703125" style="171" customWidth="1"/>
    <col min="5640" max="5640" width="18.7109375" style="171" customWidth="1"/>
    <col min="5641" max="5641" width="18.5703125" style="171" customWidth="1"/>
    <col min="5642" max="5642" width="18.7109375" style="171" customWidth="1"/>
    <col min="5643" max="5888" width="9.140625" style="171"/>
    <col min="5889" max="5889" width="61" style="171" customWidth="1"/>
    <col min="5890" max="5890" width="6" style="171" customWidth="1"/>
    <col min="5891" max="5891" width="18.5703125" style="171" customWidth="1"/>
    <col min="5892" max="5892" width="18.7109375" style="171" customWidth="1"/>
    <col min="5893" max="5894" width="17" style="171" customWidth="1"/>
    <col min="5895" max="5895" width="18.5703125" style="171" customWidth="1"/>
    <col min="5896" max="5896" width="18.7109375" style="171" customWidth="1"/>
    <col min="5897" max="5897" width="18.5703125" style="171" customWidth="1"/>
    <col min="5898" max="5898" width="18.7109375" style="171" customWidth="1"/>
    <col min="5899" max="6144" width="9.140625" style="171"/>
    <col min="6145" max="6145" width="61" style="171" customWidth="1"/>
    <col min="6146" max="6146" width="6" style="171" customWidth="1"/>
    <col min="6147" max="6147" width="18.5703125" style="171" customWidth="1"/>
    <col min="6148" max="6148" width="18.7109375" style="171" customWidth="1"/>
    <col min="6149" max="6150" width="17" style="171" customWidth="1"/>
    <col min="6151" max="6151" width="18.5703125" style="171" customWidth="1"/>
    <col min="6152" max="6152" width="18.7109375" style="171" customWidth="1"/>
    <col min="6153" max="6153" width="18.5703125" style="171" customWidth="1"/>
    <col min="6154" max="6154" width="18.7109375" style="171" customWidth="1"/>
    <col min="6155" max="6400" width="9.140625" style="171"/>
    <col min="6401" max="6401" width="61" style="171" customWidth="1"/>
    <col min="6402" max="6402" width="6" style="171" customWidth="1"/>
    <col min="6403" max="6403" width="18.5703125" style="171" customWidth="1"/>
    <col min="6404" max="6404" width="18.7109375" style="171" customWidth="1"/>
    <col min="6405" max="6406" width="17" style="171" customWidth="1"/>
    <col min="6407" max="6407" width="18.5703125" style="171" customWidth="1"/>
    <col min="6408" max="6408" width="18.7109375" style="171" customWidth="1"/>
    <col min="6409" max="6409" width="18.5703125" style="171" customWidth="1"/>
    <col min="6410" max="6410" width="18.7109375" style="171" customWidth="1"/>
    <col min="6411" max="6656" width="9.140625" style="171"/>
    <col min="6657" max="6657" width="61" style="171" customWidth="1"/>
    <col min="6658" max="6658" width="6" style="171" customWidth="1"/>
    <col min="6659" max="6659" width="18.5703125" style="171" customWidth="1"/>
    <col min="6660" max="6660" width="18.7109375" style="171" customWidth="1"/>
    <col min="6661" max="6662" width="17" style="171" customWidth="1"/>
    <col min="6663" max="6663" width="18.5703125" style="171" customWidth="1"/>
    <col min="6664" max="6664" width="18.7109375" style="171" customWidth="1"/>
    <col min="6665" max="6665" width="18.5703125" style="171" customWidth="1"/>
    <col min="6666" max="6666" width="18.7109375" style="171" customWidth="1"/>
    <col min="6667" max="6912" width="9.140625" style="171"/>
    <col min="6913" max="6913" width="61" style="171" customWidth="1"/>
    <col min="6914" max="6914" width="6" style="171" customWidth="1"/>
    <col min="6915" max="6915" width="18.5703125" style="171" customWidth="1"/>
    <col min="6916" max="6916" width="18.7109375" style="171" customWidth="1"/>
    <col min="6917" max="6918" width="17" style="171" customWidth="1"/>
    <col min="6919" max="6919" width="18.5703125" style="171" customWidth="1"/>
    <col min="6920" max="6920" width="18.7109375" style="171" customWidth="1"/>
    <col min="6921" max="6921" width="18.5703125" style="171" customWidth="1"/>
    <col min="6922" max="6922" width="18.7109375" style="171" customWidth="1"/>
    <col min="6923" max="7168" width="9.140625" style="171"/>
    <col min="7169" max="7169" width="61" style="171" customWidth="1"/>
    <col min="7170" max="7170" width="6" style="171" customWidth="1"/>
    <col min="7171" max="7171" width="18.5703125" style="171" customWidth="1"/>
    <col min="7172" max="7172" width="18.7109375" style="171" customWidth="1"/>
    <col min="7173" max="7174" width="17" style="171" customWidth="1"/>
    <col min="7175" max="7175" width="18.5703125" style="171" customWidth="1"/>
    <col min="7176" max="7176" width="18.7109375" style="171" customWidth="1"/>
    <col min="7177" max="7177" width="18.5703125" style="171" customWidth="1"/>
    <col min="7178" max="7178" width="18.7109375" style="171" customWidth="1"/>
    <col min="7179" max="7424" width="9.140625" style="171"/>
    <col min="7425" max="7425" width="61" style="171" customWidth="1"/>
    <col min="7426" max="7426" width="6" style="171" customWidth="1"/>
    <col min="7427" max="7427" width="18.5703125" style="171" customWidth="1"/>
    <col min="7428" max="7428" width="18.7109375" style="171" customWidth="1"/>
    <col min="7429" max="7430" width="17" style="171" customWidth="1"/>
    <col min="7431" max="7431" width="18.5703125" style="171" customWidth="1"/>
    <col min="7432" max="7432" width="18.7109375" style="171" customWidth="1"/>
    <col min="7433" max="7433" width="18.5703125" style="171" customWidth="1"/>
    <col min="7434" max="7434" width="18.7109375" style="171" customWidth="1"/>
    <col min="7435" max="7680" width="9.140625" style="171"/>
    <col min="7681" max="7681" width="61" style="171" customWidth="1"/>
    <col min="7682" max="7682" width="6" style="171" customWidth="1"/>
    <col min="7683" max="7683" width="18.5703125" style="171" customWidth="1"/>
    <col min="7684" max="7684" width="18.7109375" style="171" customWidth="1"/>
    <col min="7685" max="7686" width="17" style="171" customWidth="1"/>
    <col min="7687" max="7687" width="18.5703125" style="171" customWidth="1"/>
    <col min="7688" max="7688" width="18.7109375" style="171" customWidth="1"/>
    <col min="7689" max="7689" width="18.5703125" style="171" customWidth="1"/>
    <col min="7690" max="7690" width="18.7109375" style="171" customWidth="1"/>
    <col min="7691" max="7936" width="9.140625" style="171"/>
    <col min="7937" max="7937" width="61" style="171" customWidth="1"/>
    <col min="7938" max="7938" width="6" style="171" customWidth="1"/>
    <col min="7939" max="7939" width="18.5703125" style="171" customWidth="1"/>
    <col min="7940" max="7940" width="18.7109375" style="171" customWidth="1"/>
    <col min="7941" max="7942" width="17" style="171" customWidth="1"/>
    <col min="7943" max="7943" width="18.5703125" style="171" customWidth="1"/>
    <col min="7944" max="7944" width="18.7109375" style="171" customWidth="1"/>
    <col min="7945" max="7945" width="18.5703125" style="171" customWidth="1"/>
    <col min="7946" max="7946" width="18.7109375" style="171" customWidth="1"/>
    <col min="7947" max="8192" width="9.140625" style="171"/>
    <col min="8193" max="8193" width="61" style="171" customWidth="1"/>
    <col min="8194" max="8194" width="6" style="171" customWidth="1"/>
    <col min="8195" max="8195" width="18.5703125" style="171" customWidth="1"/>
    <col min="8196" max="8196" width="18.7109375" style="171" customWidth="1"/>
    <col min="8197" max="8198" width="17" style="171" customWidth="1"/>
    <col min="8199" max="8199" width="18.5703125" style="171" customWidth="1"/>
    <col min="8200" max="8200" width="18.7109375" style="171" customWidth="1"/>
    <col min="8201" max="8201" width="18.5703125" style="171" customWidth="1"/>
    <col min="8202" max="8202" width="18.7109375" style="171" customWidth="1"/>
    <col min="8203" max="8448" width="9.140625" style="171"/>
    <col min="8449" max="8449" width="61" style="171" customWidth="1"/>
    <col min="8450" max="8450" width="6" style="171" customWidth="1"/>
    <col min="8451" max="8451" width="18.5703125" style="171" customWidth="1"/>
    <col min="8452" max="8452" width="18.7109375" style="171" customWidth="1"/>
    <col min="8453" max="8454" width="17" style="171" customWidth="1"/>
    <col min="8455" max="8455" width="18.5703125" style="171" customWidth="1"/>
    <col min="8456" max="8456" width="18.7109375" style="171" customWidth="1"/>
    <col min="8457" max="8457" width="18.5703125" style="171" customWidth="1"/>
    <col min="8458" max="8458" width="18.7109375" style="171" customWidth="1"/>
    <col min="8459" max="8704" width="9.140625" style="171"/>
    <col min="8705" max="8705" width="61" style="171" customWidth="1"/>
    <col min="8706" max="8706" width="6" style="171" customWidth="1"/>
    <col min="8707" max="8707" width="18.5703125" style="171" customWidth="1"/>
    <col min="8708" max="8708" width="18.7109375" style="171" customWidth="1"/>
    <col min="8709" max="8710" width="17" style="171" customWidth="1"/>
    <col min="8711" max="8711" width="18.5703125" style="171" customWidth="1"/>
    <col min="8712" max="8712" width="18.7109375" style="171" customWidth="1"/>
    <col min="8713" max="8713" width="18.5703125" style="171" customWidth="1"/>
    <col min="8714" max="8714" width="18.7109375" style="171" customWidth="1"/>
    <col min="8715" max="8960" width="9.140625" style="171"/>
    <col min="8961" max="8961" width="61" style="171" customWidth="1"/>
    <col min="8962" max="8962" width="6" style="171" customWidth="1"/>
    <col min="8963" max="8963" width="18.5703125" style="171" customWidth="1"/>
    <col min="8964" max="8964" width="18.7109375" style="171" customWidth="1"/>
    <col min="8965" max="8966" width="17" style="171" customWidth="1"/>
    <col min="8967" max="8967" width="18.5703125" style="171" customWidth="1"/>
    <col min="8968" max="8968" width="18.7109375" style="171" customWidth="1"/>
    <col min="8969" max="8969" width="18.5703125" style="171" customWidth="1"/>
    <col min="8970" max="8970" width="18.7109375" style="171" customWidth="1"/>
    <col min="8971" max="9216" width="9.140625" style="171"/>
    <col min="9217" max="9217" width="61" style="171" customWidth="1"/>
    <col min="9218" max="9218" width="6" style="171" customWidth="1"/>
    <col min="9219" max="9219" width="18.5703125" style="171" customWidth="1"/>
    <col min="9220" max="9220" width="18.7109375" style="171" customWidth="1"/>
    <col min="9221" max="9222" width="17" style="171" customWidth="1"/>
    <col min="9223" max="9223" width="18.5703125" style="171" customWidth="1"/>
    <col min="9224" max="9224" width="18.7109375" style="171" customWidth="1"/>
    <col min="9225" max="9225" width="18.5703125" style="171" customWidth="1"/>
    <col min="9226" max="9226" width="18.7109375" style="171" customWidth="1"/>
    <col min="9227" max="9472" width="9.140625" style="171"/>
    <col min="9473" max="9473" width="61" style="171" customWidth="1"/>
    <col min="9474" max="9474" width="6" style="171" customWidth="1"/>
    <col min="9475" max="9475" width="18.5703125" style="171" customWidth="1"/>
    <col min="9476" max="9476" width="18.7109375" style="171" customWidth="1"/>
    <col min="9477" max="9478" width="17" style="171" customWidth="1"/>
    <col min="9479" max="9479" width="18.5703125" style="171" customWidth="1"/>
    <col min="9480" max="9480" width="18.7109375" style="171" customWidth="1"/>
    <col min="9481" max="9481" width="18.5703125" style="171" customWidth="1"/>
    <col min="9482" max="9482" width="18.7109375" style="171" customWidth="1"/>
    <col min="9483" max="9728" width="9.140625" style="171"/>
    <col min="9729" max="9729" width="61" style="171" customWidth="1"/>
    <col min="9730" max="9730" width="6" style="171" customWidth="1"/>
    <col min="9731" max="9731" width="18.5703125" style="171" customWidth="1"/>
    <col min="9732" max="9732" width="18.7109375" style="171" customWidth="1"/>
    <col min="9733" max="9734" width="17" style="171" customWidth="1"/>
    <col min="9735" max="9735" width="18.5703125" style="171" customWidth="1"/>
    <col min="9736" max="9736" width="18.7109375" style="171" customWidth="1"/>
    <col min="9737" max="9737" width="18.5703125" style="171" customWidth="1"/>
    <col min="9738" max="9738" width="18.7109375" style="171" customWidth="1"/>
    <col min="9739" max="9984" width="9.140625" style="171"/>
    <col min="9985" max="9985" width="61" style="171" customWidth="1"/>
    <col min="9986" max="9986" width="6" style="171" customWidth="1"/>
    <col min="9987" max="9987" width="18.5703125" style="171" customWidth="1"/>
    <col min="9988" max="9988" width="18.7109375" style="171" customWidth="1"/>
    <col min="9989" max="9990" width="17" style="171" customWidth="1"/>
    <col min="9991" max="9991" width="18.5703125" style="171" customWidth="1"/>
    <col min="9992" max="9992" width="18.7109375" style="171" customWidth="1"/>
    <col min="9993" max="9993" width="18.5703125" style="171" customWidth="1"/>
    <col min="9994" max="9994" width="18.7109375" style="171" customWidth="1"/>
    <col min="9995" max="10240" width="9.140625" style="171"/>
    <col min="10241" max="10241" width="61" style="171" customWidth="1"/>
    <col min="10242" max="10242" width="6" style="171" customWidth="1"/>
    <col min="10243" max="10243" width="18.5703125" style="171" customWidth="1"/>
    <col min="10244" max="10244" width="18.7109375" style="171" customWidth="1"/>
    <col min="10245" max="10246" width="17" style="171" customWidth="1"/>
    <col min="10247" max="10247" width="18.5703125" style="171" customWidth="1"/>
    <col min="10248" max="10248" width="18.7109375" style="171" customWidth="1"/>
    <col min="10249" max="10249" width="18.5703125" style="171" customWidth="1"/>
    <col min="10250" max="10250" width="18.7109375" style="171" customWidth="1"/>
    <col min="10251" max="10496" width="9.140625" style="171"/>
    <col min="10497" max="10497" width="61" style="171" customWidth="1"/>
    <col min="10498" max="10498" width="6" style="171" customWidth="1"/>
    <col min="10499" max="10499" width="18.5703125" style="171" customWidth="1"/>
    <col min="10500" max="10500" width="18.7109375" style="171" customWidth="1"/>
    <col min="10501" max="10502" width="17" style="171" customWidth="1"/>
    <col min="10503" max="10503" width="18.5703125" style="171" customWidth="1"/>
    <col min="10504" max="10504" width="18.7109375" style="171" customWidth="1"/>
    <col min="10505" max="10505" width="18.5703125" style="171" customWidth="1"/>
    <col min="10506" max="10506" width="18.7109375" style="171" customWidth="1"/>
    <col min="10507" max="10752" width="9.140625" style="171"/>
    <col min="10753" max="10753" width="61" style="171" customWidth="1"/>
    <col min="10754" max="10754" width="6" style="171" customWidth="1"/>
    <col min="10755" max="10755" width="18.5703125" style="171" customWidth="1"/>
    <col min="10756" max="10756" width="18.7109375" style="171" customWidth="1"/>
    <col min="10757" max="10758" width="17" style="171" customWidth="1"/>
    <col min="10759" max="10759" width="18.5703125" style="171" customWidth="1"/>
    <col min="10760" max="10760" width="18.7109375" style="171" customWidth="1"/>
    <col min="10761" max="10761" width="18.5703125" style="171" customWidth="1"/>
    <col min="10762" max="10762" width="18.7109375" style="171" customWidth="1"/>
    <col min="10763" max="11008" width="9.140625" style="171"/>
    <col min="11009" max="11009" width="61" style="171" customWidth="1"/>
    <col min="11010" max="11010" width="6" style="171" customWidth="1"/>
    <col min="11011" max="11011" width="18.5703125" style="171" customWidth="1"/>
    <col min="11012" max="11012" width="18.7109375" style="171" customWidth="1"/>
    <col min="11013" max="11014" width="17" style="171" customWidth="1"/>
    <col min="11015" max="11015" width="18.5703125" style="171" customWidth="1"/>
    <col min="11016" max="11016" width="18.7109375" style="171" customWidth="1"/>
    <col min="11017" max="11017" width="18.5703125" style="171" customWidth="1"/>
    <col min="11018" max="11018" width="18.7109375" style="171" customWidth="1"/>
    <col min="11019" max="11264" width="9.140625" style="171"/>
    <col min="11265" max="11265" width="61" style="171" customWidth="1"/>
    <col min="11266" max="11266" width="6" style="171" customWidth="1"/>
    <col min="11267" max="11267" width="18.5703125" style="171" customWidth="1"/>
    <col min="11268" max="11268" width="18.7109375" style="171" customWidth="1"/>
    <col min="11269" max="11270" width="17" style="171" customWidth="1"/>
    <col min="11271" max="11271" width="18.5703125" style="171" customWidth="1"/>
    <col min="11272" max="11272" width="18.7109375" style="171" customWidth="1"/>
    <col min="11273" max="11273" width="18.5703125" style="171" customWidth="1"/>
    <col min="11274" max="11274" width="18.7109375" style="171" customWidth="1"/>
    <col min="11275" max="11520" width="9.140625" style="171"/>
    <col min="11521" max="11521" width="61" style="171" customWidth="1"/>
    <col min="11522" max="11522" width="6" style="171" customWidth="1"/>
    <col min="11523" max="11523" width="18.5703125" style="171" customWidth="1"/>
    <col min="11524" max="11524" width="18.7109375" style="171" customWidth="1"/>
    <col min="11525" max="11526" width="17" style="171" customWidth="1"/>
    <col min="11527" max="11527" width="18.5703125" style="171" customWidth="1"/>
    <col min="11528" max="11528" width="18.7109375" style="171" customWidth="1"/>
    <col min="11529" max="11529" width="18.5703125" style="171" customWidth="1"/>
    <col min="11530" max="11530" width="18.7109375" style="171" customWidth="1"/>
    <col min="11531" max="11776" width="9.140625" style="171"/>
    <col min="11777" max="11777" width="61" style="171" customWidth="1"/>
    <col min="11778" max="11778" width="6" style="171" customWidth="1"/>
    <col min="11779" max="11779" width="18.5703125" style="171" customWidth="1"/>
    <col min="11780" max="11780" width="18.7109375" style="171" customWidth="1"/>
    <col min="11781" max="11782" width="17" style="171" customWidth="1"/>
    <col min="11783" max="11783" width="18.5703125" style="171" customWidth="1"/>
    <col min="11784" max="11784" width="18.7109375" style="171" customWidth="1"/>
    <col min="11785" max="11785" width="18.5703125" style="171" customWidth="1"/>
    <col min="11786" max="11786" width="18.7109375" style="171" customWidth="1"/>
    <col min="11787" max="12032" width="9.140625" style="171"/>
    <col min="12033" max="12033" width="61" style="171" customWidth="1"/>
    <col min="12034" max="12034" width="6" style="171" customWidth="1"/>
    <col min="12035" max="12035" width="18.5703125" style="171" customWidth="1"/>
    <col min="12036" max="12036" width="18.7109375" style="171" customWidth="1"/>
    <col min="12037" max="12038" width="17" style="171" customWidth="1"/>
    <col min="12039" max="12039" width="18.5703125" style="171" customWidth="1"/>
    <col min="12040" max="12040" width="18.7109375" style="171" customWidth="1"/>
    <col min="12041" max="12041" width="18.5703125" style="171" customWidth="1"/>
    <col min="12042" max="12042" width="18.7109375" style="171" customWidth="1"/>
    <col min="12043" max="12288" width="9.140625" style="171"/>
    <col min="12289" max="12289" width="61" style="171" customWidth="1"/>
    <col min="12290" max="12290" width="6" style="171" customWidth="1"/>
    <col min="12291" max="12291" width="18.5703125" style="171" customWidth="1"/>
    <col min="12292" max="12292" width="18.7109375" style="171" customWidth="1"/>
    <col min="12293" max="12294" width="17" style="171" customWidth="1"/>
    <col min="12295" max="12295" width="18.5703125" style="171" customWidth="1"/>
    <col min="12296" max="12296" width="18.7109375" style="171" customWidth="1"/>
    <col min="12297" max="12297" width="18.5703125" style="171" customWidth="1"/>
    <col min="12298" max="12298" width="18.7109375" style="171" customWidth="1"/>
    <col min="12299" max="12544" width="9.140625" style="171"/>
    <col min="12545" max="12545" width="61" style="171" customWidth="1"/>
    <col min="12546" max="12546" width="6" style="171" customWidth="1"/>
    <col min="12547" max="12547" width="18.5703125" style="171" customWidth="1"/>
    <col min="12548" max="12548" width="18.7109375" style="171" customWidth="1"/>
    <col min="12549" max="12550" width="17" style="171" customWidth="1"/>
    <col min="12551" max="12551" width="18.5703125" style="171" customWidth="1"/>
    <col min="12552" max="12552" width="18.7109375" style="171" customWidth="1"/>
    <col min="12553" max="12553" width="18.5703125" style="171" customWidth="1"/>
    <col min="12554" max="12554" width="18.7109375" style="171" customWidth="1"/>
    <col min="12555" max="12800" width="9.140625" style="171"/>
    <col min="12801" max="12801" width="61" style="171" customWidth="1"/>
    <col min="12802" max="12802" width="6" style="171" customWidth="1"/>
    <col min="12803" max="12803" width="18.5703125" style="171" customWidth="1"/>
    <col min="12804" max="12804" width="18.7109375" style="171" customWidth="1"/>
    <col min="12805" max="12806" width="17" style="171" customWidth="1"/>
    <col min="12807" max="12807" width="18.5703125" style="171" customWidth="1"/>
    <col min="12808" max="12808" width="18.7109375" style="171" customWidth="1"/>
    <col min="12809" max="12809" width="18.5703125" style="171" customWidth="1"/>
    <col min="12810" max="12810" width="18.7109375" style="171" customWidth="1"/>
    <col min="12811" max="13056" width="9.140625" style="171"/>
    <col min="13057" max="13057" width="61" style="171" customWidth="1"/>
    <col min="13058" max="13058" width="6" style="171" customWidth="1"/>
    <col min="13059" max="13059" width="18.5703125" style="171" customWidth="1"/>
    <col min="13060" max="13060" width="18.7109375" style="171" customWidth="1"/>
    <col min="13061" max="13062" width="17" style="171" customWidth="1"/>
    <col min="13063" max="13063" width="18.5703125" style="171" customWidth="1"/>
    <col min="13064" max="13064" width="18.7109375" style="171" customWidth="1"/>
    <col min="13065" max="13065" width="18.5703125" style="171" customWidth="1"/>
    <col min="13066" max="13066" width="18.7109375" style="171" customWidth="1"/>
    <col min="13067" max="13312" width="9.140625" style="171"/>
    <col min="13313" max="13313" width="61" style="171" customWidth="1"/>
    <col min="13314" max="13314" width="6" style="171" customWidth="1"/>
    <col min="13315" max="13315" width="18.5703125" style="171" customWidth="1"/>
    <col min="13316" max="13316" width="18.7109375" style="171" customWidth="1"/>
    <col min="13317" max="13318" width="17" style="171" customWidth="1"/>
    <col min="13319" max="13319" width="18.5703125" style="171" customWidth="1"/>
    <col min="13320" max="13320" width="18.7109375" style="171" customWidth="1"/>
    <col min="13321" max="13321" width="18.5703125" style="171" customWidth="1"/>
    <col min="13322" max="13322" width="18.7109375" style="171" customWidth="1"/>
    <col min="13323" max="13568" width="9.140625" style="171"/>
    <col min="13569" max="13569" width="61" style="171" customWidth="1"/>
    <col min="13570" max="13570" width="6" style="171" customWidth="1"/>
    <col min="13571" max="13571" width="18.5703125" style="171" customWidth="1"/>
    <col min="13572" max="13572" width="18.7109375" style="171" customWidth="1"/>
    <col min="13573" max="13574" width="17" style="171" customWidth="1"/>
    <col min="13575" max="13575" width="18.5703125" style="171" customWidth="1"/>
    <col min="13576" max="13576" width="18.7109375" style="171" customWidth="1"/>
    <col min="13577" max="13577" width="18.5703125" style="171" customWidth="1"/>
    <col min="13578" max="13578" width="18.7109375" style="171" customWidth="1"/>
    <col min="13579" max="13824" width="9.140625" style="171"/>
    <col min="13825" max="13825" width="61" style="171" customWidth="1"/>
    <col min="13826" max="13826" width="6" style="171" customWidth="1"/>
    <col min="13827" max="13827" width="18.5703125" style="171" customWidth="1"/>
    <col min="13828" max="13828" width="18.7109375" style="171" customWidth="1"/>
    <col min="13829" max="13830" width="17" style="171" customWidth="1"/>
    <col min="13831" max="13831" width="18.5703125" style="171" customWidth="1"/>
    <col min="13832" max="13832" width="18.7109375" style="171" customWidth="1"/>
    <col min="13833" max="13833" width="18.5703125" style="171" customWidth="1"/>
    <col min="13834" max="13834" width="18.7109375" style="171" customWidth="1"/>
    <col min="13835" max="14080" width="9.140625" style="171"/>
    <col min="14081" max="14081" width="61" style="171" customWidth="1"/>
    <col min="14082" max="14082" width="6" style="171" customWidth="1"/>
    <col min="14083" max="14083" width="18.5703125" style="171" customWidth="1"/>
    <col min="14084" max="14084" width="18.7109375" style="171" customWidth="1"/>
    <col min="14085" max="14086" width="17" style="171" customWidth="1"/>
    <col min="14087" max="14087" width="18.5703125" style="171" customWidth="1"/>
    <col min="14088" max="14088" width="18.7109375" style="171" customWidth="1"/>
    <col min="14089" max="14089" width="18.5703125" style="171" customWidth="1"/>
    <col min="14090" max="14090" width="18.7109375" style="171" customWidth="1"/>
    <col min="14091" max="14336" width="9.140625" style="171"/>
    <col min="14337" max="14337" width="61" style="171" customWidth="1"/>
    <col min="14338" max="14338" width="6" style="171" customWidth="1"/>
    <col min="14339" max="14339" width="18.5703125" style="171" customWidth="1"/>
    <col min="14340" max="14340" width="18.7109375" style="171" customWidth="1"/>
    <col min="14341" max="14342" width="17" style="171" customWidth="1"/>
    <col min="14343" max="14343" width="18.5703125" style="171" customWidth="1"/>
    <col min="14344" max="14344" width="18.7109375" style="171" customWidth="1"/>
    <col min="14345" max="14345" width="18.5703125" style="171" customWidth="1"/>
    <col min="14346" max="14346" width="18.7109375" style="171" customWidth="1"/>
    <col min="14347" max="14592" width="9.140625" style="171"/>
    <col min="14593" max="14593" width="61" style="171" customWidth="1"/>
    <col min="14594" max="14594" width="6" style="171" customWidth="1"/>
    <col min="14595" max="14595" width="18.5703125" style="171" customWidth="1"/>
    <col min="14596" max="14596" width="18.7109375" style="171" customWidth="1"/>
    <col min="14597" max="14598" width="17" style="171" customWidth="1"/>
    <col min="14599" max="14599" width="18.5703125" style="171" customWidth="1"/>
    <col min="14600" max="14600" width="18.7109375" style="171" customWidth="1"/>
    <col min="14601" max="14601" width="18.5703125" style="171" customWidth="1"/>
    <col min="14602" max="14602" width="18.7109375" style="171" customWidth="1"/>
    <col min="14603" max="14848" width="9.140625" style="171"/>
    <col min="14849" max="14849" width="61" style="171" customWidth="1"/>
    <col min="14850" max="14850" width="6" style="171" customWidth="1"/>
    <col min="14851" max="14851" width="18.5703125" style="171" customWidth="1"/>
    <col min="14852" max="14852" width="18.7109375" style="171" customWidth="1"/>
    <col min="14853" max="14854" width="17" style="171" customWidth="1"/>
    <col min="14855" max="14855" width="18.5703125" style="171" customWidth="1"/>
    <col min="14856" max="14856" width="18.7109375" style="171" customWidth="1"/>
    <col min="14857" max="14857" width="18.5703125" style="171" customWidth="1"/>
    <col min="14858" max="14858" width="18.7109375" style="171" customWidth="1"/>
    <col min="14859" max="15104" width="9.140625" style="171"/>
    <col min="15105" max="15105" width="61" style="171" customWidth="1"/>
    <col min="15106" max="15106" width="6" style="171" customWidth="1"/>
    <col min="15107" max="15107" width="18.5703125" style="171" customWidth="1"/>
    <col min="15108" max="15108" width="18.7109375" style="171" customWidth="1"/>
    <col min="15109" max="15110" width="17" style="171" customWidth="1"/>
    <col min="15111" max="15111" width="18.5703125" style="171" customWidth="1"/>
    <col min="15112" max="15112" width="18.7109375" style="171" customWidth="1"/>
    <col min="15113" max="15113" width="18.5703125" style="171" customWidth="1"/>
    <col min="15114" max="15114" width="18.7109375" style="171" customWidth="1"/>
    <col min="15115" max="15360" width="9.140625" style="171"/>
    <col min="15361" max="15361" width="61" style="171" customWidth="1"/>
    <col min="15362" max="15362" width="6" style="171" customWidth="1"/>
    <col min="15363" max="15363" width="18.5703125" style="171" customWidth="1"/>
    <col min="15364" max="15364" width="18.7109375" style="171" customWidth="1"/>
    <col min="15365" max="15366" width="17" style="171" customWidth="1"/>
    <col min="15367" max="15367" width="18.5703125" style="171" customWidth="1"/>
    <col min="15368" max="15368" width="18.7109375" style="171" customWidth="1"/>
    <col min="15369" max="15369" width="18.5703125" style="171" customWidth="1"/>
    <col min="15370" max="15370" width="18.7109375" style="171" customWidth="1"/>
    <col min="15371" max="15616" width="9.140625" style="171"/>
    <col min="15617" max="15617" width="61" style="171" customWidth="1"/>
    <col min="15618" max="15618" width="6" style="171" customWidth="1"/>
    <col min="15619" max="15619" width="18.5703125" style="171" customWidth="1"/>
    <col min="15620" max="15620" width="18.7109375" style="171" customWidth="1"/>
    <col min="15621" max="15622" width="17" style="171" customWidth="1"/>
    <col min="15623" max="15623" width="18.5703125" style="171" customWidth="1"/>
    <col min="15624" max="15624" width="18.7109375" style="171" customWidth="1"/>
    <col min="15625" max="15625" width="18.5703125" style="171" customWidth="1"/>
    <col min="15626" max="15626" width="18.7109375" style="171" customWidth="1"/>
    <col min="15627" max="15872" width="9.140625" style="171"/>
    <col min="15873" max="15873" width="61" style="171" customWidth="1"/>
    <col min="15874" max="15874" width="6" style="171" customWidth="1"/>
    <col min="15875" max="15875" width="18.5703125" style="171" customWidth="1"/>
    <col min="15876" max="15876" width="18.7109375" style="171" customWidth="1"/>
    <col min="15877" max="15878" width="17" style="171" customWidth="1"/>
    <col min="15879" max="15879" width="18.5703125" style="171" customWidth="1"/>
    <col min="15880" max="15880" width="18.7109375" style="171" customWidth="1"/>
    <col min="15881" max="15881" width="18.5703125" style="171" customWidth="1"/>
    <col min="15882" max="15882" width="18.7109375" style="171" customWidth="1"/>
    <col min="15883" max="16128" width="9.140625" style="171"/>
    <col min="16129" max="16129" width="61" style="171" customWidth="1"/>
    <col min="16130" max="16130" width="6" style="171" customWidth="1"/>
    <col min="16131" max="16131" width="18.5703125" style="171" customWidth="1"/>
    <col min="16132" max="16132" width="18.7109375" style="171" customWidth="1"/>
    <col min="16133" max="16134" width="17" style="171" customWidth="1"/>
    <col min="16135" max="16135" width="18.5703125" style="171" customWidth="1"/>
    <col min="16136" max="16136" width="18.7109375" style="171" customWidth="1"/>
    <col min="16137" max="16137" width="18.5703125" style="171" customWidth="1"/>
    <col min="16138" max="16138" width="18.7109375" style="171" customWidth="1"/>
    <col min="16139" max="16384" width="9.140625" style="171"/>
  </cols>
  <sheetData>
    <row r="1" spans="1:10">
      <c r="A1" s="170" t="str">
        <f>[1]Кн!J1</f>
        <v xml:space="preserve">11 УП «Талимарджанская ТЭС» </v>
      </c>
      <c r="D1" s="5" t="s">
        <v>169</v>
      </c>
      <c r="E1" s="172"/>
      <c r="F1" s="173">
        <f>SUMIF(F9:F99,"&lt;0",F9:F99)</f>
        <v>-338664180</v>
      </c>
      <c r="H1" s="174"/>
      <c r="J1" s="174"/>
    </row>
    <row r="2" spans="1:10" ht="12.75" customHeight="1">
      <c r="A2" s="175" t="s">
        <v>170</v>
      </c>
      <c r="B2" s="176" t="str">
        <f>[1]Кн!D1</f>
        <v>на 1 октября 2020 года</v>
      </c>
      <c r="C2" s="177"/>
      <c r="D2" s="14"/>
      <c r="E2" s="178">
        <f>F11+F15+F22+F23</f>
        <v>230088675</v>
      </c>
      <c r="F2" s="173">
        <f>SUMIF(F9:F99,"&gt;0",F9:F99)</f>
        <v>2795643809</v>
      </c>
      <c r="G2" s="177"/>
      <c r="H2" s="179"/>
      <c r="I2" s="177"/>
      <c r="J2" s="179"/>
    </row>
    <row r="3" spans="1:10" ht="12.75" customHeight="1">
      <c r="A3" s="180"/>
      <c r="B3" s="9"/>
      <c r="C3" s="177"/>
      <c r="D3" s="14" t="s">
        <v>3</v>
      </c>
      <c r="E3" s="178">
        <f>F60</f>
        <v>342976735</v>
      </c>
      <c r="F3" s="171">
        <f>SUMIF(F9:F99,"&lt;0",F9:F99)</f>
        <v>-338664180</v>
      </c>
      <c r="G3" s="181" t="s">
        <v>171</v>
      </c>
      <c r="H3" s="179"/>
      <c r="I3" s="178">
        <f>SUM(I6:I99)</f>
        <v>0</v>
      </c>
      <c r="J3" s="178">
        <f>SUM(J6:J99)</f>
        <v>0</v>
      </c>
    </row>
    <row r="4" spans="1:10" s="187" customFormat="1" ht="25.5" customHeight="1">
      <c r="A4" s="182" t="s">
        <v>172</v>
      </c>
      <c r="B4" s="182" t="s">
        <v>173</v>
      </c>
      <c r="C4" s="183" t="s">
        <v>174</v>
      </c>
      <c r="D4" s="183" t="s">
        <v>175</v>
      </c>
      <c r="E4" s="184" t="s">
        <v>176</v>
      </c>
      <c r="F4" s="183" t="s">
        <v>177</v>
      </c>
      <c r="G4" s="185" t="s">
        <v>174</v>
      </c>
      <c r="H4" s="185" t="s">
        <v>175</v>
      </c>
      <c r="I4" s="186" t="s">
        <v>174</v>
      </c>
      <c r="J4" s="186" t="s">
        <v>175</v>
      </c>
    </row>
    <row r="5" spans="1:10" s="190" customFormat="1" ht="10.5" customHeight="1">
      <c r="A5" s="188">
        <v>1</v>
      </c>
      <c r="B5" s="188">
        <v>2</v>
      </c>
      <c r="C5" s="188">
        <v>3</v>
      </c>
      <c r="D5" s="188">
        <v>4</v>
      </c>
      <c r="E5" s="189">
        <v>5</v>
      </c>
      <c r="F5" s="188">
        <v>7</v>
      </c>
      <c r="G5" s="188">
        <v>3</v>
      </c>
      <c r="H5" s="188">
        <v>4</v>
      </c>
      <c r="I5" s="188">
        <v>3</v>
      </c>
      <c r="J5" s="188">
        <v>4</v>
      </c>
    </row>
    <row r="6" spans="1:10" ht="10.5" customHeight="1">
      <c r="A6" s="191" t="s">
        <v>178</v>
      </c>
      <c r="B6" s="192"/>
      <c r="C6" s="193"/>
      <c r="D6" s="193"/>
      <c r="E6" s="194"/>
      <c r="F6" s="195"/>
      <c r="G6" s="196">
        <f>'[1]1'!C6</f>
        <v>0</v>
      </c>
      <c r="H6" s="196">
        <f>'[1]1'!D6</f>
        <v>0</v>
      </c>
      <c r="I6" s="196"/>
      <c r="J6" s="196"/>
    </row>
    <row r="7" spans="1:10" ht="11.25" customHeight="1">
      <c r="A7" s="197" t="s">
        <v>179</v>
      </c>
      <c r="B7" s="198"/>
      <c r="C7" s="193"/>
      <c r="D7" s="193"/>
      <c r="E7" s="194"/>
      <c r="F7" s="195"/>
      <c r="G7" s="196">
        <f>'[1]1'!C7</f>
        <v>0</v>
      </c>
      <c r="H7" s="196">
        <f>'[1]1'!D7</f>
        <v>0</v>
      </c>
      <c r="I7" s="196"/>
      <c r="J7" s="196"/>
    </row>
    <row r="8" spans="1:10" ht="12.75" customHeight="1">
      <c r="A8" s="199" t="s">
        <v>180</v>
      </c>
      <c r="B8" s="198"/>
      <c r="C8" s="193"/>
      <c r="D8" s="193"/>
      <c r="E8" s="194"/>
      <c r="F8" s="195">
        <f>C8-E8</f>
        <v>0</v>
      </c>
      <c r="G8" s="196">
        <f>'[1]1'!C8</f>
        <v>0</v>
      </c>
      <c r="H8" s="196">
        <f>'[1]1'!D8</f>
        <v>0</v>
      </c>
      <c r="I8" s="196">
        <f>C8-G8</f>
        <v>0</v>
      </c>
      <c r="J8" s="196">
        <f>D8-H8</f>
        <v>0</v>
      </c>
    </row>
    <row r="9" spans="1:10" ht="12.75" customHeight="1">
      <c r="A9" s="200" t="s">
        <v>181</v>
      </c>
      <c r="B9" s="201" t="s">
        <v>18</v>
      </c>
      <c r="C9" s="202">
        <v>6051177518</v>
      </c>
      <c r="D9" s="202">
        <v>6051974329</v>
      </c>
      <c r="E9" s="194">
        <v>5285125051</v>
      </c>
      <c r="F9" s="203">
        <f t="shared" ref="F9:F72" si="0">C9-E9</f>
        <v>766052467</v>
      </c>
      <c r="G9" s="196">
        <f>'[1]1'!C9</f>
        <v>6051177518</v>
      </c>
      <c r="H9" s="196">
        <f>'[1]1'!D9</f>
        <v>6051974329</v>
      </c>
      <c r="I9" s="196">
        <f t="shared" ref="I9:J72" si="1">C9-G9</f>
        <v>0</v>
      </c>
      <c r="J9" s="196">
        <f t="shared" si="1"/>
        <v>0</v>
      </c>
    </row>
    <row r="10" spans="1:10" ht="12.75" customHeight="1">
      <c r="A10" s="199" t="s">
        <v>182</v>
      </c>
      <c r="B10" s="201" t="s">
        <v>183</v>
      </c>
      <c r="C10" s="202">
        <v>1850168011</v>
      </c>
      <c r="D10" s="202">
        <v>2078954890</v>
      </c>
      <c r="E10" s="194">
        <v>1426884839</v>
      </c>
      <c r="F10" s="203">
        <f t="shared" si="0"/>
        <v>423283172</v>
      </c>
      <c r="G10" s="196">
        <f>'[1]1'!C10</f>
        <v>1850168011</v>
      </c>
      <c r="H10" s="196">
        <f>'[1]1'!D10</f>
        <v>2078954890</v>
      </c>
      <c r="I10" s="196">
        <f t="shared" si="1"/>
        <v>0</v>
      </c>
      <c r="J10" s="196">
        <f t="shared" si="1"/>
        <v>0</v>
      </c>
    </row>
    <row r="11" spans="1:10" ht="12.75" customHeight="1">
      <c r="A11" s="199" t="s">
        <v>184</v>
      </c>
      <c r="B11" s="201" t="s">
        <v>185</v>
      </c>
      <c r="C11" s="37">
        <f>C9-C10</f>
        <v>4201009507</v>
      </c>
      <c r="D11" s="37">
        <f>D9-D10</f>
        <v>3973019439</v>
      </c>
      <c r="E11" s="194">
        <v>3858240212</v>
      </c>
      <c r="F11" s="203">
        <f t="shared" si="0"/>
        <v>342769295</v>
      </c>
      <c r="G11" s="196">
        <f>'[1]1'!C11</f>
        <v>4201009507</v>
      </c>
      <c r="H11" s="196">
        <f>'[1]1'!D11</f>
        <v>3973019439</v>
      </c>
      <c r="I11" s="196">
        <f t="shared" si="1"/>
        <v>0</v>
      </c>
      <c r="J11" s="196">
        <f t="shared" si="1"/>
        <v>0</v>
      </c>
    </row>
    <row r="12" spans="1:10" ht="12.75" customHeight="1">
      <c r="A12" s="199" t="s">
        <v>186</v>
      </c>
      <c r="B12" s="198"/>
      <c r="C12" s="204"/>
      <c r="D12" s="204"/>
      <c r="E12" s="194"/>
      <c r="F12" s="195">
        <f t="shared" si="0"/>
        <v>0</v>
      </c>
      <c r="G12" s="196">
        <f>'[1]1'!C12</f>
        <v>0</v>
      </c>
      <c r="H12" s="196">
        <f>'[1]1'!D12</f>
        <v>0</v>
      </c>
      <c r="I12" s="196">
        <f t="shared" si="1"/>
        <v>0</v>
      </c>
      <c r="J12" s="196">
        <f t="shared" si="1"/>
        <v>0</v>
      </c>
    </row>
    <row r="13" spans="1:10" ht="12.75" customHeight="1">
      <c r="A13" s="199" t="s">
        <v>187</v>
      </c>
      <c r="B13" s="201" t="s">
        <v>31</v>
      </c>
      <c r="C13" s="202">
        <v>4604918209</v>
      </c>
      <c r="D13" s="202">
        <v>4432233777</v>
      </c>
      <c r="E13" s="194">
        <v>4717806269</v>
      </c>
      <c r="F13" s="203">
        <f t="shared" si="0"/>
        <v>-112888060</v>
      </c>
      <c r="G13" s="196">
        <f>'[1]1'!C13</f>
        <v>4604918209</v>
      </c>
      <c r="H13" s="196">
        <f>'[1]1'!D13</f>
        <v>4432233777</v>
      </c>
      <c r="I13" s="196">
        <f t="shared" si="1"/>
        <v>0</v>
      </c>
      <c r="J13" s="196">
        <f t="shared" si="1"/>
        <v>0</v>
      </c>
    </row>
    <row r="14" spans="1:10" ht="12.75" customHeight="1">
      <c r="A14" s="199" t="s">
        <v>188</v>
      </c>
      <c r="B14" s="201" t="s">
        <v>189</v>
      </c>
      <c r="C14" s="202"/>
      <c r="D14" s="202"/>
      <c r="E14" s="194"/>
      <c r="F14" s="203">
        <f t="shared" si="0"/>
        <v>0</v>
      </c>
      <c r="G14" s="196">
        <f>'[1]1'!C14</f>
        <v>0</v>
      </c>
      <c r="H14" s="196">
        <f>'[1]1'!D14</f>
        <v>0</v>
      </c>
      <c r="I14" s="196">
        <f t="shared" si="1"/>
        <v>0</v>
      </c>
      <c r="J14" s="196">
        <f t="shared" si="1"/>
        <v>0</v>
      </c>
    </row>
    <row r="15" spans="1:10" ht="12.75" customHeight="1">
      <c r="A15" s="199" t="s">
        <v>190</v>
      </c>
      <c r="B15" s="201" t="s">
        <v>191</v>
      </c>
      <c r="C15" s="37">
        <f>C13-C14</f>
        <v>4604918209</v>
      </c>
      <c r="D15" s="37">
        <f>D13-D14</f>
        <v>4432233777</v>
      </c>
      <c r="E15" s="194">
        <v>4717806269</v>
      </c>
      <c r="F15" s="203">
        <f t="shared" si="0"/>
        <v>-112888060</v>
      </c>
      <c r="G15" s="196">
        <f>'[1]1'!C15</f>
        <v>4604918209</v>
      </c>
      <c r="H15" s="196">
        <f>'[1]1'!D15</f>
        <v>4432233777</v>
      </c>
      <c r="I15" s="196">
        <f t="shared" si="1"/>
        <v>0</v>
      </c>
      <c r="J15" s="196">
        <f t="shared" si="1"/>
        <v>0</v>
      </c>
    </row>
    <row r="16" spans="1:10" ht="12.75" customHeight="1">
      <c r="A16" s="199" t="s">
        <v>192</v>
      </c>
      <c r="B16" s="198" t="s">
        <v>37</v>
      </c>
      <c r="C16" s="37">
        <f>SUM(C17:C21)</f>
        <v>7440478</v>
      </c>
      <c r="D16" s="37">
        <f>SUM(D17:D21)</f>
        <v>10184155</v>
      </c>
      <c r="E16" s="194">
        <v>7440478</v>
      </c>
      <c r="F16" s="195">
        <f t="shared" si="0"/>
        <v>0</v>
      </c>
      <c r="G16" s="196">
        <f>'[1]1'!C16</f>
        <v>7440478</v>
      </c>
      <c r="H16" s="196">
        <f>'[1]1'!D16</f>
        <v>10184155</v>
      </c>
      <c r="I16" s="196">
        <f t="shared" si="1"/>
        <v>0</v>
      </c>
      <c r="J16" s="196">
        <f t="shared" si="1"/>
        <v>0</v>
      </c>
    </row>
    <row r="17" spans="1:10" ht="12.75" customHeight="1">
      <c r="A17" s="200" t="s">
        <v>193</v>
      </c>
      <c r="B17" s="198" t="s">
        <v>39</v>
      </c>
      <c r="C17" s="205">
        <f>'[1]0610'!C9</f>
        <v>7440478</v>
      </c>
      <c r="D17" s="205">
        <f>'[1]0610'!O9</f>
        <v>7440478</v>
      </c>
      <c r="E17" s="194">
        <v>7440478</v>
      </c>
      <c r="F17" s="195">
        <f t="shared" si="0"/>
        <v>0</v>
      </c>
      <c r="G17" s="196">
        <f>'[1]1'!C17</f>
        <v>7440478</v>
      </c>
      <c r="H17" s="196">
        <f>'[1]1'!D17</f>
        <v>7440478</v>
      </c>
      <c r="I17" s="196">
        <f t="shared" si="1"/>
        <v>0</v>
      </c>
      <c r="J17" s="196">
        <f t="shared" si="1"/>
        <v>0</v>
      </c>
    </row>
    <row r="18" spans="1:10" ht="12.75" customHeight="1">
      <c r="A18" s="200" t="s">
        <v>194</v>
      </c>
      <c r="B18" s="198" t="s">
        <v>41</v>
      </c>
      <c r="C18" s="205">
        <f>'[1]0620'!C9</f>
        <v>0</v>
      </c>
      <c r="D18" s="205">
        <f>'[1]0620'!K9</f>
        <v>0</v>
      </c>
      <c r="E18" s="194">
        <v>0</v>
      </c>
      <c r="F18" s="195">
        <f t="shared" si="0"/>
        <v>0</v>
      </c>
      <c r="G18" s="196">
        <f>'[1]1'!C18</f>
        <v>0</v>
      </c>
      <c r="H18" s="196">
        <f>'[1]1'!D18</f>
        <v>0</v>
      </c>
      <c r="I18" s="196">
        <f t="shared" si="1"/>
        <v>0</v>
      </c>
      <c r="J18" s="196">
        <f t="shared" si="1"/>
        <v>0</v>
      </c>
    </row>
    <row r="19" spans="1:10" ht="12.75" customHeight="1">
      <c r="A19" s="200" t="s">
        <v>195</v>
      </c>
      <c r="B19" s="198" t="s">
        <v>44</v>
      </c>
      <c r="C19" s="205">
        <f>'[1]0630'!C9</f>
        <v>0</v>
      </c>
      <c r="D19" s="205">
        <f>'[1]0630'!K9</f>
        <v>2743677</v>
      </c>
      <c r="E19" s="194">
        <v>0</v>
      </c>
      <c r="F19" s="195">
        <f t="shared" si="0"/>
        <v>0</v>
      </c>
      <c r="G19" s="196">
        <f>'[1]1'!C19</f>
        <v>0</v>
      </c>
      <c r="H19" s="196">
        <f>'[1]1'!D19</f>
        <v>2743677</v>
      </c>
      <c r="I19" s="196">
        <f t="shared" si="1"/>
        <v>0</v>
      </c>
      <c r="J19" s="196">
        <f t="shared" si="1"/>
        <v>0</v>
      </c>
    </row>
    <row r="20" spans="1:10" ht="12.75" customHeight="1">
      <c r="A20" s="200" t="s">
        <v>196</v>
      </c>
      <c r="B20" s="198" t="s">
        <v>47</v>
      </c>
      <c r="C20" s="205">
        <f>'[1]0640'!C9</f>
        <v>0</v>
      </c>
      <c r="D20" s="205">
        <f>'[1]0640'!K9</f>
        <v>0</v>
      </c>
      <c r="E20" s="194">
        <v>0</v>
      </c>
      <c r="F20" s="195">
        <f t="shared" si="0"/>
        <v>0</v>
      </c>
      <c r="G20" s="196">
        <f>'[1]1'!C20</f>
        <v>0</v>
      </c>
      <c r="H20" s="196">
        <f>'[1]1'!D20</f>
        <v>0</v>
      </c>
      <c r="I20" s="196">
        <f t="shared" si="1"/>
        <v>0</v>
      </c>
      <c r="J20" s="196">
        <f t="shared" si="1"/>
        <v>0</v>
      </c>
    </row>
    <row r="21" spans="1:10" ht="12.75" customHeight="1">
      <c r="A21" s="200" t="s">
        <v>197</v>
      </c>
      <c r="B21" s="198" t="s">
        <v>50</v>
      </c>
      <c r="C21" s="205">
        <f>'[1]0690'!C9</f>
        <v>0</v>
      </c>
      <c r="D21" s="205">
        <f>'[1]0690'!N9</f>
        <v>0</v>
      </c>
      <c r="E21" s="194">
        <v>0</v>
      </c>
      <c r="F21" s="195">
        <f t="shared" si="0"/>
        <v>0</v>
      </c>
      <c r="G21" s="196">
        <f>'[1]1'!C21</f>
        <v>0</v>
      </c>
      <c r="H21" s="196">
        <f>'[1]1'!D21</f>
        <v>0</v>
      </c>
      <c r="I21" s="196">
        <f t="shared" si="1"/>
        <v>0</v>
      </c>
      <c r="J21" s="196">
        <f t="shared" si="1"/>
        <v>0</v>
      </c>
    </row>
    <row r="22" spans="1:10" ht="12.75" customHeight="1">
      <c r="A22" s="200" t="s">
        <v>198</v>
      </c>
      <c r="B22" s="201" t="s">
        <v>52</v>
      </c>
      <c r="C22" s="202"/>
      <c r="D22" s="202"/>
      <c r="E22" s="194"/>
      <c r="F22" s="203">
        <f t="shared" si="0"/>
        <v>0</v>
      </c>
      <c r="G22" s="196">
        <f>'[1]1'!C22</f>
        <v>0</v>
      </c>
      <c r="H22" s="196">
        <f>'[1]1'!D22</f>
        <v>0</v>
      </c>
      <c r="I22" s="196">
        <f t="shared" si="1"/>
        <v>0</v>
      </c>
      <c r="J22" s="196">
        <f t="shared" si="1"/>
        <v>0</v>
      </c>
    </row>
    <row r="23" spans="1:10" ht="12.75" customHeight="1">
      <c r="A23" s="200" t="s">
        <v>199</v>
      </c>
      <c r="B23" s="201" t="s">
        <v>55</v>
      </c>
      <c r="C23" s="202">
        <v>8188311</v>
      </c>
      <c r="D23" s="202">
        <v>21217590</v>
      </c>
      <c r="E23" s="194">
        <v>7980871</v>
      </c>
      <c r="F23" s="203">
        <f t="shared" si="0"/>
        <v>207440</v>
      </c>
      <c r="G23" s="196">
        <f>'[1]1'!C23</f>
        <v>8188311</v>
      </c>
      <c r="H23" s="196">
        <f>'[1]1'!D23</f>
        <v>21217590</v>
      </c>
      <c r="I23" s="196">
        <f t="shared" si="1"/>
        <v>0</v>
      </c>
      <c r="J23" s="196">
        <f t="shared" si="1"/>
        <v>0</v>
      </c>
    </row>
    <row r="24" spans="1:10" ht="12.75" customHeight="1">
      <c r="A24" s="206" t="s">
        <v>200</v>
      </c>
      <c r="B24" s="198" t="s">
        <v>57</v>
      </c>
      <c r="C24" s="205">
        <f>'[1]0910_40'!C9</f>
        <v>2467062</v>
      </c>
      <c r="D24" s="205">
        <f>'[1]0910_40'!P9</f>
        <v>2204712</v>
      </c>
      <c r="E24" s="194">
        <v>2467062</v>
      </c>
      <c r="F24" s="195">
        <f t="shared" si="0"/>
        <v>0</v>
      </c>
      <c r="G24" s="196">
        <f>'[1]1'!C24</f>
        <v>2467062</v>
      </c>
      <c r="H24" s="196">
        <f>'[1]1'!D24</f>
        <v>2204712</v>
      </c>
      <c r="I24" s="196">
        <f t="shared" si="1"/>
        <v>0</v>
      </c>
      <c r="J24" s="196">
        <f t="shared" si="1"/>
        <v>0</v>
      </c>
    </row>
    <row r="25" spans="1:10" ht="12.75" customHeight="1">
      <c r="A25" s="200" t="s">
        <v>201</v>
      </c>
      <c r="B25" s="198" t="s">
        <v>60</v>
      </c>
      <c r="C25" s="205">
        <f>'[1]0950_90'!C9</f>
        <v>0</v>
      </c>
      <c r="D25" s="205">
        <f>'[1]0950_90'!M9</f>
        <v>0</v>
      </c>
      <c r="E25" s="194">
        <v>0</v>
      </c>
      <c r="F25" s="195">
        <f t="shared" si="0"/>
        <v>0</v>
      </c>
      <c r="G25" s="196">
        <f>'[1]1'!C25</f>
        <v>0</v>
      </c>
      <c r="H25" s="196">
        <f>'[1]1'!D25</f>
        <v>0</v>
      </c>
      <c r="I25" s="196">
        <f t="shared" si="1"/>
        <v>0</v>
      </c>
      <c r="J25" s="196">
        <f t="shared" si="1"/>
        <v>0</v>
      </c>
    </row>
    <row r="26" spans="1:10" ht="12.75" customHeight="1">
      <c r="A26" s="200" t="s">
        <v>202</v>
      </c>
      <c r="B26" s="198" t="s">
        <v>63</v>
      </c>
      <c r="C26" s="37">
        <f>SUM(C11,C15,C16,C22:C24,C25)</f>
        <v>8824023567</v>
      </c>
      <c r="D26" s="37">
        <f>SUM(D11,D15,D16,D22:D24,D25)</f>
        <v>8438859673</v>
      </c>
      <c r="E26" s="194">
        <v>8593934892</v>
      </c>
      <c r="F26" s="203">
        <f t="shared" si="0"/>
        <v>230088675</v>
      </c>
      <c r="G26" s="196">
        <f>'[1]1'!C26</f>
        <v>8824023567</v>
      </c>
      <c r="H26" s="196">
        <f>'[1]1'!D26</f>
        <v>8438859673</v>
      </c>
      <c r="I26" s="196">
        <f t="shared" si="1"/>
        <v>0</v>
      </c>
      <c r="J26" s="196">
        <f t="shared" si="1"/>
        <v>0</v>
      </c>
    </row>
    <row r="27" spans="1:10" ht="11.25" customHeight="1">
      <c r="A27" s="197" t="s">
        <v>203</v>
      </c>
      <c r="B27" s="198"/>
      <c r="C27" s="204"/>
      <c r="D27" s="204"/>
      <c r="E27" s="194"/>
      <c r="F27" s="195">
        <f t="shared" si="0"/>
        <v>0</v>
      </c>
      <c r="G27" s="196">
        <f>'[1]1'!C27</f>
        <v>0</v>
      </c>
      <c r="H27" s="196">
        <f>'[1]1'!D27</f>
        <v>0</v>
      </c>
      <c r="I27" s="196">
        <f t="shared" si="1"/>
        <v>0</v>
      </c>
      <c r="J27" s="196">
        <f t="shared" si="1"/>
        <v>0</v>
      </c>
    </row>
    <row r="28" spans="1:10" ht="12.75" customHeight="1">
      <c r="A28" s="200" t="s">
        <v>204</v>
      </c>
      <c r="B28" s="198" t="s">
        <v>65</v>
      </c>
      <c r="C28" s="37">
        <f>SUM(C29:C32)</f>
        <v>56272015</v>
      </c>
      <c r="D28" s="37">
        <f>SUM(D29:D32)</f>
        <v>70147474</v>
      </c>
      <c r="E28" s="194">
        <v>56272015</v>
      </c>
      <c r="F28" s="195">
        <f t="shared" si="0"/>
        <v>0</v>
      </c>
      <c r="G28" s="196">
        <f>'[1]1'!C28</f>
        <v>56272015</v>
      </c>
      <c r="H28" s="196">
        <f>'[1]1'!D28</f>
        <v>70147474</v>
      </c>
      <c r="I28" s="196">
        <f t="shared" si="1"/>
        <v>0</v>
      </c>
      <c r="J28" s="196">
        <f t="shared" si="1"/>
        <v>0</v>
      </c>
    </row>
    <row r="29" spans="1:10">
      <c r="A29" s="200" t="s">
        <v>205</v>
      </c>
      <c r="B29" s="198" t="s">
        <v>68</v>
      </c>
      <c r="C29" s="202">
        <v>56272015</v>
      </c>
      <c r="D29" s="202">
        <v>70147474</v>
      </c>
      <c r="E29" s="194">
        <v>56272015</v>
      </c>
      <c r="F29" s="195">
        <f t="shared" si="0"/>
        <v>0</v>
      </c>
      <c r="G29" s="196">
        <f>'[1]1'!C29</f>
        <v>56272015</v>
      </c>
      <c r="H29" s="196">
        <f>'[1]1'!D29</f>
        <v>70147474</v>
      </c>
      <c r="I29" s="196">
        <f t="shared" si="1"/>
        <v>0</v>
      </c>
      <c r="J29" s="196">
        <f t="shared" si="1"/>
        <v>0</v>
      </c>
    </row>
    <row r="30" spans="1:10">
      <c r="A30" s="200" t="s">
        <v>206</v>
      </c>
      <c r="B30" s="198" t="s">
        <v>70</v>
      </c>
      <c r="C30" s="202"/>
      <c r="D30" s="202"/>
      <c r="E30" s="194"/>
      <c r="F30" s="195">
        <f t="shared" si="0"/>
        <v>0</v>
      </c>
      <c r="G30" s="196">
        <f>'[1]1'!C30</f>
        <v>0</v>
      </c>
      <c r="H30" s="196">
        <f>'[1]1'!D30</f>
        <v>0</v>
      </c>
      <c r="I30" s="196">
        <f t="shared" si="1"/>
        <v>0</v>
      </c>
      <c r="J30" s="196">
        <f t="shared" si="1"/>
        <v>0</v>
      </c>
    </row>
    <row r="31" spans="1:10">
      <c r="A31" s="200" t="s">
        <v>207</v>
      </c>
      <c r="B31" s="198" t="s">
        <v>73</v>
      </c>
      <c r="C31" s="202"/>
      <c r="D31" s="202"/>
      <c r="E31" s="194"/>
      <c r="F31" s="195">
        <f t="shared" si="0"/>
        <v>0</v>
      </c>
      <c r="G31" s="196">
        <f>'[1]1'!C31</f>
        <v>0</v>
      </c>
      <c r="H31" s="196">
        <f>'[1]1'!D31</f>
        <v>0</v>
      </c>
      <c r="I31" s="196">
        <f t="shared" si="1"/>
        <v>0</v>
      </c>
      <c r="J31" s="196">
        <f t="shared" si="1"/>
        <v>0</v>
      </c>
    </row>
    <row r="32" spans="1:10">
      <c r="A32" s="200" t="s">
        <v>208</v>
      </c>
      <c r="B32" s="198" t="s">
        <v>76</v>
      </c>
      <c r="C32" s="202"/>
      <c r="D32" s="202"/>
      <c r="E32" s="194"/>
      <c r="F32" s="195">
        <f t="shared" si="0"/>
        <v>0</v>
      </c>
      <c r="G32" s="196">
        <f>'[1]1'!C32</f>
        <v>0</v>
      </c>
      <c r="H32" s="196">
        <f>'[1]1'!D32</f>
        <v>0</v>
      </c>
      <c r="I32" s="196">
        <f t="shared" si="1"/>
        <v>0</v>
      </c>
      <c r="J32" s="196">
        <f t="shared" si="1"/>
        <v>0</v>
      </c>
    </row>
    <row r="33" spans="1:10">
      <c r="A33" s="200" t="s">
        <v>209</v>
      </c>
      <c r="B33" s="198" t="s">
        <v>78</v>
      </c>
      <c r="C33" s="205">
        <f>'[1]31'!C9</f>
        <v>0</v>
      </c>
      <c r="D33" s="205">
        <f>'[1]31'!G9</f>
        <v>11018</v>
      </c>
      <c r="E33" s="194">
        <v>0</v>
      </c>
      <c r="F33" s="195">
        <f t="shared" si="0"/>
        <v>0</v>
      </c>
      <c r="G33" s="196">
        <f>'[1]1'!C33</f>
        <v>0</v>
      </c>
      <c r="H33" s="196">
        <f>'[1]1'!D33</f>
        <v>11018</v>
      </c>
      <c r="I33" s="196">
        <f t="shared" si="1"/>
        <v>0</v>
      </c>
      <c r="J33" s="196">
        <f t="shared" si="1"/>
        <v>0</v>
      </c>
    </row>
    <row r="34" spans="1:10">
      <c r="A34" s="200" t="s">
        <v>210</v>
      </c>
      <c r="B34" s="198" t="s">
        <v>81</v>
      </c>
      <c r="C34" s="205">
        <f>'[1]32'!C9</f>
        <v>0</v>
      </c>
      <c r="D34" s="205">
        <f>'[1]32'!G9</f>
        <v>0</v>
      </c>
      <c r="E34" s="194">
        <v>0</v>
      </c>
      <c r="F34" s="195">
        <f t="shared" si="0"/>
        <v>0</v>
      </c>
      <c r="G34" s="196">
        <f>'[1]1'!C34</f>
        <v>0</v>
      </c>
      <c r="H34" s="196">
        <f>'[1]1'!D34</f>
        <v>0</v>
      </c>
      <c r="I34" s="196">
        <f t="shared" si="1"/>
        <v>0</v>
      </c>
      <c r="J34" s="196">
        <f t="shared" si="1"/>
        <v>0</v>
      </c>
    </row>
    <row r="35" spans="1:10" ht="12.75" customHeight="1">
      <c r="A35" s="207" t="s">
        <v>211</v>
      </c>
      <c r="B35" s="198" t="s">
        <v>83</v>
      </c>
      <c r="C35" s="37">
        <f>SUM(C37,C39:C46)</f>
        <v>647366420</v>
      </c>
      <c r="D35" s="37">
        <f>SUM(D37,D39:D46)</f>
        <v>719868314</v>
      </c>
      <c r="E35" s="194">
        <v>647366420</v>
      </c>
      <c r="F35" s="195">
        <f t="shared" si="0"/>
        <v>0</v>
      </c>
      <c r="G35" s="196">
        <f>'[1]1'!C35</f>
        <v>647366420</v>
      </c>
      <c r="H35" s="196">
        <f>'[1]1'!D35</f>
        <v>719868314</v>
      </c>
      <c r="I35" s="196">
        <f t="shared" si="1"/>
        <v>0</v>
      </c>
      <c r="J35" s="196">
        <f t="shared" si="1"/>
        <v>0</v>
      </c>
    </row>
    <row r="36" spans="1:10">
      <c r="A36" s="208" t="s">
        <v>212</v>
      </c>
      <c r="B36" s="198" t="s">
        <v>213</v>
      </c>
      <c r="C36" s="202"/>
      <c r="D36" s="202"/>
      <c r="E36" s="194"/>
      <c r="F36" s="195">
        <f t="shared" si="0"/>
        <v>0</v>
      </c>
      <c r="G36" s="196">
        <f>'[1]1'!C36</f>
        <v>0</v>
      </c>
      <c r="H36" s="196">
        <f>'[1]1'!D36</f>
        <v>0</v>
      </c>
      <c r="I36" s="196">
        <f t="shared" si="1"/>
        <v>0</v>
      </c>
      <c r="J36" s="196">
        <f t="shared" si="1"/>
        <v>0</v>
      </c>
    </row>
    <row r="37" spans="1:10">
      <c r="A37" s="200" t="s">
        <v>214</v>
      </c>
      <c r="B37" s="198" t="s">
        <v>86</v>
      </c>
      <c r="C37" s="205">
        <f>'[1]40'!C9</f>
        <v>621361668</v>
      </c>
      <c r="D37" s="205">
        <f>'[1]40'!F9</f>
        <v>468826747</v>
      </c>
      <c r="E37" s="194">
        <v>621361668</v>
      </c>
      <c r="F37" s="195">
        <f t="shared" si="0"/>
        <v>0</v>
      </c>
      <c r="G37" s="196">
        <f>'[1]1'!C37</f>
        <v>621361668</v>
      </c>
      <c r="H37" s="196">
        <f>'[1]1'!D37</f>
        <v>468826747</v>
      </c>
      <c r="I37" s="196">
        <f t="shared" si="1"/>
        <v>0</v>
      </c>
      <c r="J37" s="196">
        <f t="shared" si="1"/>
        <v>0</v>
      </c>
    </row>
    <row r="38" spans="1:10">
      <c r="A38" s="207" t="s">
        <v>215</v>
      </c>
      <c r="B38" s="198" t="s">
        <v>88</v>
      </c>
      <c r="C38" s="205">
        <f>'[1]41'!C9</f>
        <v>0</v>
      </c>
      <c r="D38" s="205">
        <f>'[1]41'!E9</f>
        <v>0</v>
      </c>
      <c r="E38" s="194">
        <v>0</v>
      </c>
      <c r="F38" s="195">
        <f t="shared" si="0"/>
        <v>0</v>
      </c>
      <c r="G38" s="196">
        <f>'[1]1'!C38</f>
        <v>0</v>
      </c>
      <c r="H38" s="196">
        <f>'[1]1'!D38</f>
        <v>0</v>
      </c>
      <c r="I38" s="196">
        <f t="shared" si="1"/>
        <v>0</v>
      </c>
      <c r="J38" s="196">
        <f t="shared" si="1"/>
        <v>0</v>
      </c>
    </row>
    <row r="39" spans="1:10" ht="12.75" customHeight="1">
      <c r="A39" s="209" t="s">
        <v>216</v>
      </c>
      <c r="B39" s="198" t="s">
        <v>90</v>
      </c>
      <c r="C39" s="205">
        <f>'[1]41'!D9</f>
        <v>13497467</v>
      </c>
      <c r="D39" s="205">
        <f>'[1]41'!F9</f>
        <v>6663638</v>
      </c>
      <c r="E39" s="194">
        <v>13497467</v>
      </c>
      <c r="F39" s="195">
        <f t="shared" si="0"/>
        <v>0</v>
      </c>
      <c r="G39" s="196">
        <f>'[1]1'!C39</f>
        <v>13497467</v>
      </c>
      <c r="H39" s="196">
        <f>'[1]1'!D39</f>
        <v>6663638</v>
      </c>
      <c r="I39" s="196">
        <f t="shared" si="1"/>
        <v>0</v>
      </c>
      <c r="J39" s="196">
        <f t="shared" si="1"/>
        <v>0</v>
      </c>
    </row>
    <row r="40" spans="1:10">
      <c r="A40" s="200" t="s">
        <v>217</v>
      </c>
      <c r="B40" s="198" t="s">
        <v>92</v>
      </c>
      <c r="C40" s="202">
        <v>65278</v>
      </c>
      <c r="D40" s="202">
        <v>72116</v>
      </c>
      <c r="E40" s="194">
        <v>65278</v>
      </c>
      <c r="F40" s="195">
        <f t="shared" si="0"/>
        <v>0</v>
      </c>
      <c r="G40" s="196">
        <f>'[1]1'!C40</f>
        <v>65278</v>
      </c>
      <c r="H40" s="196">
        <f>'[1]1'!D40</f>
        <v>72116</v>
      </c>
      <c r="I40" s="196">
        <f t="shared" si="1"/>
        <v>0</v>
      </c>
      <c r="J40" s="196">
        <f t="shared" si="1"/>
        <v>0</v>
      </c>
    </row>
    <row r="41" spans="1:10">
      <c r="A41" s="200" t="s">
        <v>218</v>
      </c>
      <c r="B41" s="198" t="s">
        <v>95</v>
      </c>
      <c r="C41" s="205">
        <f>'[1]43'!C9</f>
        <v>1440641</v>
      </c>
      <c r="D41" s="205">
        <f>'[1]43'!H9</f>
        <v>184527848</v>
      </c>
      <c r="E41" s="194">
        <v>1440641</v>
      </c>
      <c r="F41" s="195">
        <f t="shared" si="0"/>
        <v>0</v>
      </c>
      <c r="G41" s="196">
        <f>'[1]1'!C41</f>
        <v>1440641</v>
      </c>
      <c r="H41" s="196">
        <f>'[1]1'!D41</f>
        <v>184527848</v>
      </c>
      <c r="I41" s="196">
        <f t="shared" si="1"/>
        <v>0</v>
      </c>
      <c r="J41" s="196">
        <f t="shared" si="1"/>
        <v>0</v>
      </c>
    </row>
    <row r="42" spans="1:10">
      <c r="A42" s="210" t="s">
        <v>219</v>
      </c>
      <c r="B42" s="198" t="s">
        <v>97</v>
      </c>
      <c r="C42" s="202">
        <v>1265882</v>
      </c>
      <c r="D42" s="202">
        <v>953132</v>
      </c>
      <c r="E42" s="194">
        <v>1265882</v>
      </c>
      <c r="F42" s="195">
        <f t="shared" si="0"/>
        <v>0</v>
      </c>
      <c r="G42" s="196">
        <f>'[1]1'!C42</f>
        <v>1265882</v>
      </c>
      <c r="H42" s="196">
        <f>'[1]1'!D42</f>
        <v>953132</v>
      </c>
      <c r="I42" s="196">
        <f t="shared" si="1"/>
        <v>0</v>
      </c>
      <c r="J42" s="196">
        <f t="shared" si="1"/>
        <v>0</v>
      </c>
    </row>
    <row r="43" spans="1:10" ht="21" customHeight="1">
      <c r="A43" s="211" t="s">
        <v>220</v>
      </c>
      <c r="B43" s="198" t="s">
        <v>221</v>
      </c>
      <c r="C43" s="202">
        <v>1827</v>
      </c>
      <c r="D43" s="202">
        <v>155822</v>
      </c>
      <c r="E43" s="194">
        <v>1827</v>
      </c>
      <c r="F43" s="195">
        <f t="shared" si="0"/>
        <v>0</v>
      </c>
      <c r="G43" s="196">
        <f>'[1]1'!C43</f>
        <v>1827</v>
      </c>
      <c r="H43" s="196">
        <f>'[1]1'!D43</f>
        <v>155822</v>
      </c>
      <c r="I43" s="196">
        <f t="shared" si="1"/>
        <v>0</v>
      </c>
      <c r="J43" s="196">
        <f t="shared" si="1"/>
        <v>0</v>
      </c>
    </row>
    <row r="44" spans="1:10">
      <c r="A44" s="200" t="s">
        <v>222</v>
      </c>
      <c r="B44" s="198" t="s">
        <v>223</v>
      </c>
      <c r="C44" s="205">
        <f>'[1]46'!C9</f>
        <v>0</v>
      </c>
      <c r="D44" s="205">
        <f>'[1]46'!F9</f>
        <v>0</v>
      </c>
      <c r="E44" s="194">
        <v>0</v>
      </c>
      <c r="F44" s="195">
        <f t="shared" si="0"/>
        <v>0</v>
      </c>
      <c r="G44" s="196">
        <f>'[1]1'!C44</f>
        <v>0</v>
      </c>
      <c r="H44" s="196">
        <f>'[1]1'!D44</f>
        <v>0</v>
      </c>
      <c r="I44" s="196">
        <f t="shared" si="1"/>
        <v>0</v>
      </c>
      <c r="J44" s="196">
        <f t="shared" si="1"/>
        <v>0</v>
      </c>
    </row>
    <row r="45" spans="1:10">
      <c r="A45" s="200" t="s">
        <v>224</v>
      </c>
      <c r="B45" s="198" t="s">
        <v>225</v>
      </c>
      <c r="C45" s="202"/>
      <c r="D45" s="202"/>
      <c r="E45" s="194"/>
      <c r="F45" s="195">
        <f t="shared" si="0"/>
        <v>0</v>
      </c>
      <c r="G45" s="196">
        <f>'[1]1'!C45</f>
        <v>0</v>
      </c>
      <c r="H45" s="196">
        <f>'[1]1'!D45</f>
        <v>0</v>
      </c>
      <c r="I45" s="196">
        <f t="shared" si="1"/>
        <v>0</v>
      </c>
      <c r="J45" s="196">
        <f t="shared" si="1"/>
        <v>0</v>
      </c>
    </row>
    <row r="46" spans="1:10">
      <c r="A46" s="200" t="s">
        <v>226</v>
      </c>
      <c r="B46" s="198" t="s">
        <v>227</v>
      </c>
      <c r="C46" s="205">
        <f>'[1]4810'!C9+'[1]4820'!C9+'[1]4830'!C9+'[1]4840'!C9+'[1]4850_90'!C9+'[1]4850_90'!D9+'[1]4850_90'!E9</f>
        <v>9733657</v>
      </c>
      <c r="D46" s="205">
        <f>'[1]4810'!D9+'[1]4820'!D9+'[1]4830'!D9+'[1]4840'!D9+'[1]4850_90'!F9+'[1]4850_90'!G9+'[1]4850_90'!H9</f>
        <v>58669011</v>
      </c>
      <c r="E46" s="194">
        <v>9733657</v>
      </c>
      <c r="F46" s="195">
        <f t="shared" si="0"/>
        <v>0</v>
      </c>
      <c r="G46" s="196">
        <f>'[1]1'!C46</f>
        <v>9733657</v>
      </c>
      <c r="H46" s="196">
        <f>'[1]1'!D46</f>
        <v>58669011</v>
      </c>
      <c r="I46" s="196">
        <f t="shared" si="1"/>
        <v>0</v>
      </c>
      <c r="J46" s="196">
        <f t="shared" si="1"/>
        <v>0</v>
      </c>
    </row>
    <row r="47" spans="1:10">
      <c r="A47" s="200" t="s">
        <v>228</v>
      </c>
      <c r="B47" s="198" t="s">
        <v>229</v>
      </c>
      <c r="C47" s="37">
        <f>SUM(C48:C51)</f>
        <v>88764253</v>
      </c>
      <c r="D47" s="37">
        <f>SUM(D48:D51)</f>
        <v>32892593</v>
      </c>
      <c r="E47" s="194">
        <v>88764253</v>
      </c>
      <c r="F47" s="195">
        <f t="shared" si="0"/>
        <v>0</v>
      </c>
      <c r="G47" s="196">
        <f>'[1]1'!C47</f>
        <v>88764253</v>
      </c>
      <c r="H47" s="196">
        <f>'[1]1'!D47</f>
        <v>32892593</v>
      </c>
      <c r="I47" s="196">
        <f t="shared" si="1"/>
        <v>0</v>
      </c>
      <c r="J47" s="196">
        <f t="shared" si="1"/>
        <v>0</v>
      </c>
    </row>
    <row r="48" spans="1:10">
      <c r="A48" s="200" t="s">
        <v>230</v>
      </c>
      <c r="B48" s="198" t="s">
        <v>231</v>
      </c>
      <c r="C48" s="202">
        <v>1</v>
      </c>
      <c r="D48" s="202"/>
      <c r="E48" s="194">
        <v>1</v>
      </c>
      <c r="F48" s="195">
        <f t="shared" si="0"/>
        <v>0</v>
      </c>
      <c r="G48" s="196">
        <f>'[1]1'!C48</f>
        <v>1</v>
      </c>
      <c r="H48" s="196">
        <f>'[1]1'!D48</f>
        <v>0</v>
      </c>
      <c r="I48" s="196">
        <f t="shared" si="1"/>
        <v>0</v>
      </c>
      <c r="J48" s="196">
        <f t="shared" si="1"/>
        <v>0</v>
      </c>
    </row>
    <row r="49" spans="1:10">
      <c r="A49" s="200" t="s">
        <v>232</v>
      </c>
      <c r="B49" s="198" t="s">
        <v>233</v>
      </c>
      <c r="C49" s="202">
        <v>12771932</v>
      </c>
      <c r="D49" s="202">
        <v>23434682</v>
      </c>
      <c r="E49" s="194">
        <v>12771932</v>
      </c>
      <c r="F49" s="195">
        <f t="shared" si="0"/>
        <v>0</v>
      </c>
      <c r="G49" s="196">
        <f>'[1]1'!C49</f>
        <v>12771932</v>
      </c>
      <c r="H49" s="196">
        <f>'[1]1'!D49</f>
        <v>23434682</v>
      </c>
      <c r="I49" s="196">
        <f t="shared" si="1"/>
        <v>0</v>
      </c>
      <c r="J49" s="196">
        <f t="shared" si="1"/>
        <v>0</v>
      </c>
    </row>
    <row r="50" spans="1:10">
      <c r="A50" s="200" t="s">
        <v>234</v>
      </c>
      <c r="B50" s="198" t="s">
        <v>235</v>
      </c>
      <c r="C50" s="202"/>
      <c r="D50" s="202"/>
      <c r="E50" s="194"/>
      <c r="F50" s="195">
        <f t="shared" si="0"/>
        <v>0</v>
      </c>
      <c r="G50" s="196">
        <f>'[1]1'!C50</f>
        <v>0</v>
      </c>
      <c r="H50" s="196">
        <f>'[1]1'!D50</f>
        <v>0</v>
      </c>
      <c r="I50" s="196">
        <f t="shared" si="1"/>
        <v>0</v>
      </c>
      <c r="J50" s="196">
        <f t="shared" si="1"/>
        <v>0</v>
      </c>
    </row>
    <row r="51" spans="1:10">
      <c r="A51" s="200" t="s">
        <v>236</v>
      </c>
      <c r="B51" s="198" t="s">
        <v>237</v>
      </c>
      <c r="C51" s="202">
        <v>75992320</v>
      </c>
      <c r="D51" s="202">
        <v>9457911</v>
      </c>
      <c r="E51" s="194">
        <v>75992320</v>
      </c>
      <c r="F51" s="195">
        <f t="shared" si="0"/>
        <v>0</v>
      </c>
      <c r="G51" s="196">
        <f>'[1]1'!C51</f>
        <v>75992320</v>
      </c>
      <c r="H51" s="196">
        <f>'[1]1'!D51</f>
        <v>9457911</v>
      </c>
      <c r="I51" s="196">
        <f t="shared" si="1"/>
        <v>0</v>
      </c>
      <c r="J51" s="196">
        <f t="shared" si="1"/>
        <v>0</v>
      </c>
    </row>
    <row r="52" spans="1:10">
      <c r="A52" s="200" t="s">
        <v>238</v>
      </c>
      <c r="B52" s="198" t="s">
        <v>239</v>
      </c>
      <c r="C52" s="205">
        <f>'[1]58'!C9</f>
        <v>3493682</v>
      </c>
      <c r="D52" s="205">
        <f>'[1]58'!G9</f>
        <v>3493682</v>
      </c>
      <c r="E52" s="194">
        <v>3493682</v>
      </c>
      <c r="F52" s="195">
        <f t="shared" si="0"/>
        <v>0</v>
      </c>
      <c r="G52" s="196">
        <f>'[1]1'!C52</f>
        <v>3493682</v>
      </c>
      <c r="H52" s="196">
        <f>'[1]1'!D52</f>
        <v>3493682</v>
      </c>
      <c r="I52" s="196">
        <f t="shared" si="1"/>
        <v>0</v>
      </c>
      <c r="J52" s="196">
        <f t="shared" si="1"/>
        <v>0</v>
      </c>
    </row>
    <row r="53" spans="1:10">
      <c r="A53" s="200" t="s">
        <v>240</v>
      </c>
      <c r="B53" s="198" t="s">
        <v>241</v>
      </c>
      <c r="C53" s="202"/>
      <c r="D53" s="202"/>
      <c r="E53" s="194"/>
      <c r="F53" s="195">
        <f t="shared" si="0"/>
        <v>0</v>
      </c>
      <c r="G53" s="196">
        <f>'[1]1'!C53</f>
        <v>0</v>
      </c>
      <c r="H53" s="196">
        <f>'[1]1'!D53</f>
        <v>0</v>
      </c>
      <c r="I53" s="196">
        <f t="shared" si="1"/>
        <v>0</v>
      </c>
      <c r="J53" s="196">
        <f t="shared" si="1"/>
        <v>0</v>
      </c>
    </row>
    <row r="54" spans="1:10">
      <c r="A54" s="207" t="s">
        <v>242</v>
      </c>
      <c r="B54" s="198" t="s">
        <v>243</v>
      </c>
      <c r="C54" s="37">
        <f>SUM(C28,C33:C35,C38,C47,C52,C53)</f>
        <v>795896370</v>
      </c>
      <c r="D54" s="37">
        <f>SUM(D28,D33:D35,D38,D47,D52,D53)</f>
        <v>826413081</v>
      </c>
      <c r="E54" s="194">
        <v>795896370</v>
      </c>
      <c r="F54" s="195">
        <f t="shared" si="0"/>
        <v>0</v>
      </c>
      <c r="G54" s="196">
        <f>'[1]1'!C54</f>
        <v>795896370</v>
      </c>
      <c r="H54" s="196">
        <f>'[1]1'!D54</f>
        <v>826413081</v>
      </c>
      <c r="I54" s="196">
        <f t="shared" si="1"/>
        <v>0</v>
      </c>
      <c r="J54" s="196">
        <f t="shared" si="1"/>
        <v>0</v>
      </c>
    </row>
    <row r="55" spans="1:10">
      <c r="A55" s="212" t="s">
        <v>244</v>
      </c>
      <c r="B55" s="198" t="s">
        <v>245</v>
      </c>
      <c r="C55" s="37">
        <f>SUM(C26,C54)</f>
        <v>9619919937</v>
      </c>
      <c r="D55" s="37">
        <f>SUM(D26,D54)</f>
        <v>9265272754</v>
      </c>
      <c r="E55" s="194">
        <v>9389831262</v>
      </c>
      <c r="F55" s="203">
        <f t="shared" si="0"/>
        <v>230088675</v>
      </c>
      <c r="G55" s="196">
        <f>'[1]1'!C55</f>
        <v>9619919937</v>
      </c>
      <c r="H55" s="196">
        <f>'[1]1'!D55</f>
        <v>9265272754</v>
      </c>
      <c r="I55" s="196">
        <f t="shared" si="1"/>
        <v>0</v>
      </c>
      <c r="J55" s="196">
        <f t="shared" si="1"/>
        <v>0</v>
      </c>
    </row>
    <row r="56" spans="1:10" ht="11.25" customHeight="1">
      <c r="A56" s="213" t="s">
        <v>246</v>
      </c>
      <c r="B56" s="214"/>
      <c r="C56" s="204"/>
      <c r="D56" s="204"/>
      <c r="E56" s="194"/>
      <c r="F56" s="195">
        <f t="shared" si="0"/>
        <v>0</v>
      </c>
      <c r="G56" s="196">
        <f>'[1]1'!C56</f>
        <v>0</v>
      </c>
      <c r="H56" s="196">
        <f>'[1]1'!D56</f>
        <v>0</v>
      </c>
      <c r="I56" s="196">
        <f t="shared" si="1"/>
        <v>0</v>
      </c>
      <c r="J56" s="196">
        <f t="shared" si="1"/>
        <v>0</v>
      </c>
    </row>
    <row r="57" spans="1:10" ht="11.25" customHeight="1">
      <c r="A57" s="197" t="s">
        <v>247</v>
      </c>
      <c r="B57" s="214"/>
      <c r="C57" s="204"/>
      <c r="D57" s="204"/>
      <c r="E57" s="194"/>
      <c r="F57" s="195">
        <f t="shared" si="0"/>
        <v>0</v>
      </c>
      <c r="G57" s="196">
        <f>'[1]1'!C57</f>
        <v>0</v>
      </c>
      <c r="H57" s="196">
        <f>'[1]1'!D57</f>
        <v>0</v>
      </c>
      <c r="I57" s="196">
        <f t="shared" si="1"/>
        <v>0</v>
      </c>
      <c r="J57" s="196">
        <f t="shared" si="1"/>
        <v>0</v>
      </c>
    </row>
    <row r="58" spans="1:10">
      <c r="A58" s="200" t="s">
        <v>248</v>
      </c>
      <c r="B58" s="215" t="s">
        <v>249</v>
      </c>
      <c r="C58" s="205">
        <f>'[1]83'!C9</f>
        <v>141907750</v>
      </c>
      <c r="D58" s="205">
        <f>'[1]83'!U9</f>
        <v>141907750</v>
      </c>
      <c r="E58" s="194">
        <v>141907750</v>
      </c>
      <c r="F58" s="195">
        <f t="shared" si="0"/>
        <v>0</v>
      </c>
      <c r="G58" s="196">
        <f>'[1]1'!C58</f>
        <v>141907750</v>
      </c>
      <c r="H58" s="196">
        <f>'[1]1'!D58</f>
        <v>141907750</v>
      </c>
      <c r="I58" s="196">
        <f t="shared" si="1"/>
        <v>0</v>
      </c>
      <c r="J58" s="196">
        <f t="shared" si="1"/>
        <v>0</v>
      </c>
    </row>
    <row r="59" spans="1:10">
      <c r="A59" s="200" t="s">
        <v>250</v>
      </c>
      <c r="B59" s="198" t="s">
        <v>251</v>
      </c>
      <c r="C59" s="205">
        <f>'[1]84'!C9</f>
        <v>0</v>
      </c>
      <c r="D59" s="205">
        <f>'[1]84'!L9</f>
        <v>0</v>
      </c>
      <c r="E59" s="194">
        <v>0</v>
      </c>
      <c r="F59" s="195">
        <f t="shared" si="0"/>
        <v>0</v>
      </c>
      <c r="G59" s="196">
        <f>'[1]1'!C59</f>
        <v>0</v>
      </c>
      <c r="H59" s="196">
        <f>'[1]1'!D59</f>
        <v>0</v>
      </c>
      <c r="I59" s="196">
        <f t="shared" si="1"/>
        <v>0</v>
      </c>
      <c r="J59" s="196">
        <f t="shared" si="1"/>
        <v>0</v>
      </c>
    </row>
    <row r="60" spans="1:10">
      <c r="A60" s="200" t="s">
        <v>252</v>
      </c>
      <c r="B60" s="201" t="s">
        <v>253</v>
      </c>
      <c r="C60" s="205">
        <f>'[1]85'!C9</f>
        <v>2174043098</v>
      </c>
      <c r="D60" s="205">
        <f>'[1]85'!M9</f>
        <v>2176688556</v>
      </c>
      <c r="E60" s="194">
        <v>1831066363</v>
      </c>
      <c r="F60" s="203">
        <f t="shared" si="0"/>
        <v>342976735</v>
      </c>
      <c r="G60" s="196">
        <f>'[1]1'!C60</f>
        <v>2174043098</v>
      </c>
      <c r="H60" s="196">
        <f>'[1]1'!D60</f>
        <v>2176688556</v>
      </c>
      <c r="I60" s="196">
        <f t="shared" si="1"/>
        <v>0</v>
      </c>
      <c r="J60" s="196">
        <f t="shared" si="1"/>
        <v>0</v>
      </c>
    </row>
    <row r="61" spans="1:10">
      <c r="A61" s="200" t="s">
        <v>254</v>
      </c>
      <c r="B61" s="198" t="s">
        <v>255</v>
      </c>
      <c r="C61" s="205">
        <f>'[1]86'!C9</f>
        <v>0</v>
      </c>
      <c r="D61" s="205">
        <f>'[1]86'!J9</f>
        <v>0</v>
      </c>
      <c r="E61" s="194">
        <v>0</v>
      </c>
      <c r="F61" s="195">
        <f t="shared" si="0"/>
        <v>0</v>
      </c>
      <c r="G61" s="196">
        <f>'[1]1'!C61</f>
        <v>0</v>
      </c>
      <c r="H61" s="196">
        <f>'[1]1'!D61</f>
        <v>0</v>
      </c>
      <c r="I61" s="196">
        <f t="shared" si="1"/>
        <v>0</v>
      </c>
      <c r="J61" s="196">
        <f t="shared" si="1"/>
        <v>0</v>
      </c>
    </row>
    <row r="62" spans="1:10">
      <c r="A62" s="200" t="s">
        <v>256</v>
      </c>
      <c r="B62" s="198" t="s">
        <v>257</v>
      </c>
      <c r="C62" s="202">
        <v>-165880664</v>
      </c>
      <c r="D62" s="202">
        <v>-1069063803</v>
      </c>
      <c r="E62" s="194">
        <v>-165880664</v>
      </c>
      <c r="F62" s="195">
        <f t="shared" si="0"/>
        <v>0</v>
      </c>
      <c r="G62" s="196">
        <f>'[1]1'!C62</f>
        <v>-165880664</v>
      </c>
      <c r="H62" s="196">
        <f>'[1]1'!D62</f>
        <v>-1069063803</v>
      </c>
      <c r="I62" s="196">
        <f t="shared" si="1"/>
        <v>0</v>
      </c>
      <c r="J62" s="196">
        <f t="shared" si="1"/>
        <v>0</v>
      </c>
    </row>
    <row r="63" spans="1:10">
      <c r="A63" s="200" t="s">
        <v>258</v>
      </c>
      <c r="B63" s="215" t="s">
        <v>259</v>
      </c>
      <c r="C63" s="205">
        <f>'[1]88'!C9</f>
        <v>7801196</v>
      </c>
      <c r="D63" s="205">
        <f>'[1]88'!S9</f>
        <v>7801196</v>
      </c>
      <c r="E63" s="194">
        <v>120689256</v>
      </c>
      <c r="F63" s="195">
        <f t="shared" si="0"/>
        <v>-112888060</v>
      </c>
      <c r="G63" s="196">
        <f>'[1]1'!C63</f>
        <v>7801196</v>
      </c>
      <c r="H63" s="196">
        <f>'[1]1'!D63</f>
        <v>7801196</v>
      </c>
      <c r="I63" s="196">
        <f t="shared" si="1"/>
        <v>0</v>
      </c>
      <c r="J63" s="196">
        <f t="shared" si="1"/>
        <v>0</v>
      </c>
    </row>
    <row r="64" spans="1:10">
      <c r="A64" s="200" t="s">
        <v>260</v>
      </c>
      <c r="B64" s="198" t="s">
        <v>261</v>
      </c>
      <c r="C64" s="202"/>
      <c r="D64" s="202"/>
      <c r="E64" s="194"/>
      <c r="F64" s="195">
        <f t="shared" si="0"/>
        <v>0</v>
      </c>
      <c r="G64" s="196">
        <f>'[1]1'!C64</f>
        <v>0</v>
      </c>
      <c r="H64" s="196">
        <f>'[1]1'!D64</f>
        <v>0</v>
      </c>
      <c r="I64" s="196">
        <f t="shared" si="1"/>
        <v>0</v>
      </c>
      <c r="J64" s="196">
        <f t="shared" si="1"/>
        <v>0</v>
      </c>
    </row>
    <row r="65" spans="1:10">
      <c r="A65" s="216" t="s">
        <v>262</v>
      </c>
      <c r="B65" s="217" t="s">
        <v>263</v>
      </c>
      <c r="C65" s="218">
        <f>SUM(C58:C60,C62:C64)-C61</f>
        <v>2157871380</v>
      </c>
      <c r="D65" s="218">
        <f>SUM(D58:D60,D62:D64)-D61</f>
        <v>1257333699</v>
      </c>
      <c r="E65" s="194">
        <v>1927782705</v>
      </c>
      <c r="F65" s="203">
        <f t="shared" si="0"/>
        <v>230088675</v>
      </c>
      <c r="G65" s="196">
        <f>'[1]1'!C65</f>
        <v>2157871380</v>
      </c>
      <c r="H65" s="196">
        <f>'[1]1'!D65</f>
        <v>1257333699</v>
      </c>
      <c r="I65" s="196">
        <f t="shared" si="1"/>
        <v>0</v>
      </c>
      <c r="J65" s="196">
        <f t="shared" si="1"/>
        <v>0</v>
      </c>
    </row>
    <row r="66" spans="1:10">
      <c r="A66" s="197" t="s">
        <v>264</v>
      </c>
      <c r="B66" s="214"/>
      <c r="C66" s="204"/>
      <c r="D66" s="204"/>
      <c r="E66" s="194"/>
      <c r="F66" s="195">
        <f t="shared" si="0"/>
        <v>0</v>
      </c>
      <c r="G66" s="196">
        <f>'[1]1'!C66</f>
        <v>0</v>
      </c>
      <c r="H66" s="196">
        <f>'[1]1'!D66</f>
        <v>0</v>
      </c>
      <c r="I66" s="196">
        <f t="shared" si="1"/>
        <v>0</v>
      </c>
      <c r="J66" s="196">
        <f t="shared" si="1"/>
        <v>0</v>
      </c>
    </row>
    <row r="67" spans="1:10" ht="25.5">
      <c r="A67" s="200" t="s">
        <v>265</v>
      </c>
      <c r="B67" s="198" t="s">
        <v>266</v>
      </c>
      <c r="C67" s="37">
        <f>SUM(C69:C78)</f>
        <v>7367979556</v>
      </c>
      <c r="D67" s="37">
        <f>SUM(D69:D78)</f>
        <v>7878041255</v>
      </c>
      <c r="E67" s="194">
        <v>7367979556</v>
      </c>
      <c r="F67" s="195">
        <f t="shared" si="0"/>
        <v>0</v>
      </c>
      <c r="G67" s="196">
        <f>'[1]1'!C67</f>
        <v>7367979556</v>
      </c>
      <c r="H67" s="196">
        <f>'[1]1'!D67</f>
        <v>7878041255</v>
      </c>
      <c r="I67" s="196">
        <f t="shared" si="1"/>
        <v>0</v>
      </c>
      <c r="J67" s="196">
        <f t="shared" si="1"/>
        <v>0</v>
      </c>
    </row>
    <row r="68" spans="1:10">
      <c r="A68" s="219" t="s">
        <v>267</v>
      </c>
      <c r="B68" s="198" t="s">
        <v>268</v>
      </c>
      <c r="C68" s="37">
        <f>SUM(C69,C71,C73,C75,C78)</f>
        <v>54626858</v>
      </c>
      <c r="D68" s="37">
        <f>SUM(D69,D71,D73,D75,D78)</f>
        <v>59301784</v>
      </c>
      <c r="E68" s="194">
        <v>54626858</v>
      </c>
      <c r="F68" s="195">
        <f t="shared" si="0"/>
        <v>0</v>
      </c>
      <c r="G68" s="196">
        <f>'[1]1'!C68</f>
        <v>54626858</v>
      </c>
      <c r="H68" s="196">
        <f>'[1]1'!D68</f>
        <v>59301784</v>
      </c>
      <c r="I68" s="196">
        <f t="shared" si="1"/>
        <v>0</v>
      </c>
      <c r="J68" s="196">
        <f t="shared" si="1"/>
        <v>0</v>
      </c>
    </row>
    <row r="69" spans="1:10">
      <c r="A69" s="200" t="s">
        <v>269</v>
      </c>
      <c r="B69" s="198" t="s">
        <v>270</v>
      </c>
      <c r="C69" s="205">
        <f>'[1]70'!C9</f>
        <v>0</v>
      </c>
      <c r="D69" s="205">
        <f>'[1]70'!D9</f>
        <v>0</v>
      </c>
      <c r="E69" s="194">
        <v>0</v>
      </c>
      <c r="F69" s="195">
        <f t="shared" si="0"/>
        <v>0</v>
      </c>
      <c r="G69" s="196">
        <f>'[1]1'!C69</f>
        <v>0</v>
      </c>
      <c r="H69" s="196">
        <f>'[1]1'!D69</f>
        <v>0</v>
      </c>
      <c r="I69" s="196">
        <f t="shared" si="1"/>
        <v>0</v>
      </c>
      <c r="J69" s="196">
        <f t="shared" si="1"/>
        <v>0</v>
      </c>
    </row>
    <row r="70" spans="1:10">
      <c r="A70" s="220" t="s">
        <v>271</v>
      </c>
      <c r="B70" s="198" t="s">
        <v>272</v>
      </c>
      <c r="C70" s="202"/>
      <c r="D70" s="202"/>
      <c r="E70" s="194"/>
      <c r="F70" s="195">
        <f t="shared" si="0"/>
        <v>0</v>
      </c>
      <c r="G70" s="196">
        <f>'[1]1'!C70</f>
        <v>0</v>
      </c>
      <c r="H70" s="196">
        <f>'[1]1'!D70</f>
        <v>0</v>
      </c>
      <c r="I70" s="196">
        <f t="shared" si="1"/>
        <v>0</v>
      </c>
      <c r="J70" s="196">
        <f t="shared" si="1"/>
        <v>0</v>
      </c>
    </row>
    <row r="71" spans="1:10" ht="25.5">
      <c r="A71" s="206" t="s">
        <v>273</v>
      </c>
      <c r="B71" s="198" t="s">
        <v>274</v>
      </c>
      <c r="C71" s="205">
        <f>'[1]71'!D9</f>
        <v>0</v>
      </c>
      <c r="D71" s="205">
        <f>'[1]71'!F9</f>
        <v>0</v>
      </c>
      <c r="E71" s="194">
        <v>0</v>
      </c>
      <c r="F71" s="195">
        <f t="shared" si="0"/>
        <v>0</v>
      </c>
      <c r="G71" s="196">
        <f>'[1]1'!C71</f>
        <v>0</v>
      </c>
      <c r="H71" s="196">
        <f>'[1]1'!D71</f>
        <v>0</v>
      </c>
      <c r="I71" s="196">
        <f t="shared" si="1"/>
        <v>0</v>
      </c>
      <c r="J71" s="196">
        <f t="shared" si="1"/>
        <v>0</v>
      </c>
    </row>
    <row r="72" spans="1:10">
      <c r="A72" s="200" t="s">
        <v>275</v>
      </c>
      <c r="B72" s="198" t="s">
        <v>276</v>
      </c>
      <c r="C72" s="205">
        <f>'[1]7210_30'!C9</f>
        <v>0</v>
      </c>
      <c r="D72" s="205">
        <f>'[1]7210_30'!D9</f>
        <v>0</v>
      </c>
      <c r="E72" s="194">
        <v>0</v>
      </c>
      <c r="F72" s="195">
        <f t="shared" si="0"/>
        <v>0</v>
      </c>
      <c r="G72" s="196">
        <f>'[1]1'!C72</f>
        <v>0</v>
      </c>
      <c r="H72" s="196">
        <f>'[1]1'!D72</f>
        <v>0</v>
      </c>
      <c r="I72" s="196">
        <f t="shared" si="1"/>
        <v>0</v>
      </c>
      <c r="J72" s="196">
        <f t="shared" si="1"/>
        <v>0</v>
      </c>
    </row>
    <row r="73" spans="1:10" ht="25.5">
      <c r="A73" s="200" t="s">
        <v>277</v>
      </c>
      <c r="B73" s="198" t="s">
        <v>278</v>
      </c>
      <c r="C73" s="202"/>
      <c r="D73" s="202"/>
      <c r="E73" s="194"/>
      <c r="F73" s="195">
        <f t="shared" ref="F73:F99" si="2">C73-E73</f>
        <v>0</v>
      </c>
      <c r="G73" s="196">
        <f>'[1]1'!C73</f>
        <v>0</v>
      </c>
      <c r="H73" s="196">
        <f>'[1]1'!D73</f>
        <v>0</v>
      </c>
      <c r="I73" s="196">
        <f t="shared" ref="I73:J99" si="3">C73-G73</f>
        <v>0</v>
      </c>
      <c r="J73" s="196">
        <f t="shared" si="3"/>
        <v>0</v>
      </c>
    </row>
    <row r="74" spans="1:10">
      <c r="A74" s="200" t="s">
        <v>279</v>
      </c>
      <c r="B74" s="198" t="s">
        <v>280</v>
      </c>
      <c r="C74" s="202"/>
      <c r="D74" s="205">
        <f>'[1]7250_90'!F9</f>
        <v>0</v>
      </c>
      <c r="E74" s="194"/>
      <c r="F74" s="195">
        <f t="shared" si="2"/>
        <v>0</v>
      </c>
      <c r="G74" s="196">
        <f>'[1]1'!C74</f>
        <v>0</v>
      </c>
      <c r="H74" s="196">
        <f>'[1]1'!D74</f>
        <v>0</v>
      </c>
      <c r="I74" s="196">
        <f t="shared" si="3"/>
        <v>0</v>
      </c>
      <c r="J74" s="196">
        <f t="shared" si="3"/>
        <v>0</v>
      </c>
    </row>
    <row r="75" spans="1:10">
      <c r="A75" s="200" t="s">
        <v>281</v>
      </c>
      <c r="B75" s="198" t="s">
        <v>282</v>
      </c>
      <c r="C75" s="205">
        <f>'[1]73'!C9</f>
        <v>0</v>
      </c>
      <c r="D75" s="205">
        <f>'[1]73'!D9</f>
        <v>0</v>
      </c>
      <c r="E75" s="194">
        <v>0</v>
      </c>
      <c r="F75" s="195">
        <f t="shared" si="2"/>
        <v>0</v>
      </c>
      <c r="G75" s="196">
        <f>'[1]1'!C75</f>
        <v>0</v>
      </c>
      <c r="H75" s="196">
        <f>'[1]1'!D75</f>
        <v>0</v>
      </c>
      <c r="I75" s="196">
        <f t="shared" si="3"/>
        <v>0</v>
      </c>
      <c r="J75" s="196">
        <f t="shared" si="3"/>
        <v>0</v>
      </c>
    </row>
    <row r="76" spans="1:10">
      <c r="A76" s="200" t="s">
        <v>283</v>
      </c>
      <c r="B76" s="198" t="s">
        <v>284</v>
      </c>
      <c r="C76" s="202">
        <v>4930293998</v>
      </c>
      <c r="D76" s="202">
        <v>5269165478</v>
      </c>
      <c r="E76" s="194">
        <v>4930293998</v>
      </c>
      <c r="F76" s="195">
        <f t="shared" si="2"/>
        <v>0</v>
      </c>
      <c r="G76" s="196">
        <f>'[1]1'!C76</f>
        <v>4930293998</v>
      </c>
      <c r="H76" s="196">
        <f>'[1]1'!D76</f>
        <v>5269165478</v>
      </c>
      <c r="I76" s="196">
        <f t="shared" si="3"/>
        <v>0</v>
      </c>
      <c r="J76" s="196">
        <f t="shared" si="3"/>
        <v>0</v>
      </c>
    </row>
    <row r="77" spans="1:10">
      <c r="A77" s="200" t="s">
        <v>285</v>
      </c>
      <c r="B77" s="198" t="s">
        <v>286</v>
      </c>
      <c r="C77" s="205">
        <f>'[1]78'!C9</f>
        <v>2383058700</v>
      </c>
      <c r="D77" s="205">
        <f>'[1]78'!D9</f>
        <v>2549573993</v>
      </c>
      <c r="E77" s="194">
        <v>2383058700</v>
      </c>
      <c r="F77" s="195">
        <f t="shared" si="2"/>
        <v>0</v>
      </c>
      <c r="G77" s="196">
        <f>'[1]1'!C77</f>
        <v>2383058700</v>
      </c>
      <c r="H77" s="196">
        <f>'[1]1'!D77</f>
        <v>2549573993</v>
      </c>
      <c r="I77" s="196">
        <f t="shared" si="3"/>
        <v>0</v>
      </c>
      <c r="J77" s="196">
        <f t="shared" si="3"/>
        <v>0</v>
      </c>
    </row>
    <row r="78" spans="1:10">
      <c r="A78" s="200" t="s">
        <v>287</v>
      </c>
      <c r="B78" s="198" t="s">
        <v>288</v>
      </c>
      <c r="C78" s="205">
        <f>'[1]79'!C9</f>
        <v>54626858</v>
      </c>
      <c r="D78" s="205">
        <f>'[1]79'!F9</f>
        <v>59301784</v>
      </c>
      <c r="E78" s="194">
        <v>54626858</v>
      </c>
      <c r="F78" s="195">
        <f t="shared" si="2"/>
        <v>0</v>
      </c>
      <c r="G78" s="196">
        <f>'[1]1'!C78</f>
        <v>54626858</v>
      </c>
      <c r="H78" s="196">
        <f>'[1]1'!D78</f>
        <v>59301784</v>
      </c>
      <c r="I78" s="196">
        <f t="shared" si="3"/>
        <v>0</v>
      </c>
      <c r="J78" s="196">
        <f t="shared" si="3"/>
        <v>0</v>
      </c>
    </row>
    <row r="79" spans="1:10" ht="30.75" customHeight="1">
      <c r="A79" s="200" t="s">
        <v>289</v>
      </c>
      <c r="B79" s="198" t="s">
        <v>290</v>
      </c>
      <c r="C79" s="37">
        <f>SUM(C82:C97)</f>
        <v>94069001</v>
      </c>
      <c r="D79" s="37">
        <f>SUM(D82:D97)</f>
        <v>129897800</v>
      </c>
      <c r="E79" s="194">
        <v>94069001</v>
      </c>
      <c r="F79" s="195">
        <f t="shared" si="2"/>
        <v>0</v>
      </c>
      <c r="G79" s="196">
        <f>'[1]1'!C79</f>
        <v>94069001</v>
      </c>
      <c r="H79" s="196">
        <f>'[1]1'!D79</f>
        <v>129897800</v>
      </c>
      <c r="I79" s="196">
        <f t="shared" si="3"/>
        <v>0</v>
      </c>
      <c r="J79" s="196">
        <f t="shared" si="3"/>
        <v>0</v>
      </c>
    </row>
    <row r="80" spans="1:10" ht="25.5">
      <c r="A80" s="200" t="s">
        <v>291</v>
      </c>
      <c r="B80" s="198" t="s">
        <v>292</v>
      </c>
      <c r="C80" s="37">
        <f>SUM(C82,C84,C86,C88:C93,C97)</f>
        <v>94069001</v>
      </c>
      <c r="D80" s="37">
        <f>SUM(D82,D84,D86,D88:D93,D97)</f>
        <v>64524108</v>
      </c>
      <c r="E80" s="194">
        <v>94069001</v>
      </c>
      <c r="F80" s="195">
        <f t="shared" si="2"/>
        <v>0</v>
      </c>
      <c r="G80" s="196">
        <f>'[1]1'!C80</f>
        <v>94069001</v>
      </c>
      <c r="H80" s="196">
        <f>'[1]1'!D80</f>
        <v>64524108</v>
      </c>
      <c r="I80" s="196">
        <f t="shared" si="3"/>
        <v>0</v>
      </c>
      <c r="J80" s="196">
        <f t="shared" si="3"/>
        <v>0</v>
      </c>
    </row>
    <row r="81" spans="1:10">
      <c r="A81" s="208" t="s">
        <v>293</v>
      </c>
      <c r="B81" s="198" t="s">
        <v>294</v>
      </c>
      <c r="C81" s="202"/>
      <c r="D81" s="202"/>
      <c r="E81" s="194"/>
      <c r="F81" s="195">
        <f t="shared" si="2"/>
        <v>0</v>
      </c>
      <c r="G81" s="196">
        <f>'[1]1'!C81</f>
        <v>0</v>
      </c>
      <c r="H81" s="196">
        <f>'[1]1'!D81</f>
        <v>0</v>
      </c>
      <c r="I81" s="196">
        <f t="shared" si="3"/>
        <v>0</v>
      </c>
      <c r="J81" s="196">
        <f t="shared" si="3"/>
        <v>0</v>
      </c>
    </row>
    <row r="82" spans="1:10">
      <c r="A82" s="200" t="s">
        <v>295</v>
      </c>
      <c r="B82" s="198" t="s">
        <v>296</v>
      </c>
      <c r="C82" s="205">
        <f>'[1]60'!C9</f>
        <v>37809509</v>
      </c>
      <c r="D82" s="205">
        <f>'[1]60'!F9</f>
        <v>9805228</v>
      </c>
      <c r="E82" s="194">
        <v>37809509</v>
      </c>
      <c r="F82" s="195">
        <f t="shared" si="2"/>
        <v>0</v>
      </c>
      <c r="G82" s="196">
        <f>'[1]1'!C82</f>
        <v>37809509</v>
      </c>
      <c r="H82" s="196">
        <f>'[1]1'!D82</f>
        <v>9805228</v>
      </c>
      <c r="I82" s="196">
        <f t="shared" si="3"/>
        <v>0</v>
      </c>
      <c r="J82" s="196">
        <f t="shared" si="3"/>
        <v>0</v>
      </c>
    </row>
    <row r="83" spans="1:10">
      <c r="A83" s="207" t="s">
        <v>297</v>
      </c>
      <c r="B83" s="198" t="s">
        <v>298</v>
      </c>
      <c r="C83" s="205">
        <f>'[1]61'!C9</f>
        <v>0</v>
      </c>
      <c r="D83" s="205">
        <f>'[1]61'!E9</f>
        <v>0</v>
      </c>
      <c r="E83" s="194">
        <v>0</v>
      </c>
      <c r="F83" s="195">
        <f t="shared" si="2"/>
        <v>0</v>
      </c>
      <c r="G83" s="196">
        <f>'[1]1'!C83</f>
        <v>0</v>
      </c>
      <c r="H83" s="196">
        <f>'[1]1'!D83</f>
        <v>0</v>
      </c>
      <c r="I83" s="196">
        <f t="shared" si="3"/>
        <v>0</v>
      </c>
      <c r="J83" s="196">
        <f t="shared" si="3"/>
        <v>0</v>
      </c>
    </row>
    <row r="84" spans="1:10" ht="12.75" customHeight="1">
      <c r="A84" s="209" t="s">
        <v>299</v>
      </c>
      <c r="B84" s="198" t="s">
        <v>300</v>
      </c>
      <c r="C84" s="205">
        <f>'[1]61'!D9</f>
        <v>999935</v>
      </c>
      <c r="D84" s="205">
        <f>'[1]61'!F9</f>
        <v>20343</v>
      </c>
      <c r="E84" s="194">
        <v>999935</v>
      </c>
      <c r="F84" s="195">
        <f t="shared" si="2"/>
        <v>0</v>
      </c>
      <c r="G84" s="196">
        <f>'[1]1'!C84</f>
        <v>999935</v>
      </c>
      <c r="H84" s="196">
        <f>'[1]1'!D84</f>
        <v>20343</v>
      </c>
      <c r="I84" s="196">
        <f t="shared" si="3"/>
        <v>0</v>
      </c>
      <c r="J84" s="196">
        <f t="shared" si="3"/>
        <v>0</v>
      </c>
    </row>
    <row r="85" spans="1:10">
      <c r="A85" s="200" t="s">
        <v>301</v>
      </c>
      <c r="B85" s="198" t="s">
        <v>302</v>
      </c>
      <c r="C85" s="205">
        <f>'[1]6210_30'!C9</f>
        <v>0</v>
      </c>
      <c r="D85" s="205">
        <f>'[1]6210_30'!G9</f>
        <v>0</v>
      </c>
      <c r="E85" s="194">
        <v>0</v>
      </c>
      <c r="F85" s="195">
        <f t="shared" si="2"/>
        <v>0</v>
      </c>
      <c r="G85" s="196">
        <f>'[1]1'!C85</f>
        <v>0</v>
      </c>
      <c r="H85" s="196">
        <f>'[1]1'!D85</f>
        <v>0</v>
      </c>
      <c r="I85" s="196">
        <f t="shared" si="3"/>
        <v>0</v>
      </c>
      <c r="J85" s="196">
        <f t="shared" si="3"/>
        <v>0</v>
      </c>
    </row>
    <row r="86" spans="1:10" ht="12.75" customHeight="1">
      <c r="A86" s="210" t="s">
        <v>303</v>
      </c>
      <c r="B86" s="198" t="s">
        <v>304</v>
      </c>
      <c r="C86" s="202"/>
      <c r="D86" s="202"/>
      <c r="E86" s="194"/>
      <c r="F86" s="195">
        <f t="shared" si="2"/>
        <v>0</v>
      </c>
      <c r="G86" s="196">
        <f>'[1]1'!C86</f>
        <v>0</v>
      </c>
      <c r="H86" s="196">
        <f>'[1]1'!D86</f>
        <v>0</v>
      </c>
      <c r="I86" s="196">
        <f t="shared" si="3"/>
        <v>0</v>
      </c>
      <c r="J86" s="196">
        <f t="shared" si="3"/>
        <v>0</v>
      </c>
    </row>
    <row r="87" spans="1:10">
      <c r="A87" s="200" t="s">
        <v>305</v>
      </c>
      <c r="B87" s="198" t="s">
        <v>306</v>
      </c>
      <c r="C87" s="205">
        <f>'[1]6250_90'!C9</f>
        <v>0</v>
      </c>
      <c r="D87" s="205">
        <f>'[1]6250_90'!F9</f>
        <v>0</v>
      </c>
      <c r="E87" s="194">
        <v>0</v>
      </c>
      <c r="F87" s="195">
        <f t="shared" si="2"/>
        <v>0</v>
      </c>
      <c r="G87" s="196">
        <f>'[1]1'!C87</f>
        <v>0</v>
      </c>
      <c r="H87" s="196">
        <f>'[1]1'!D87</f>
        <v>0</v>
      </c>
      <c r="I87" s="196">
        <f t="shared" si="3"/>
        <v>0</v>
      </c>
      <c r="J87" s="196">
        <f t="shared" si="3"/>
        <v>0</v>
      </c>
    </row>
    <row r="88" spans="1:10">
      <c r="A88" s="200" t="s">
        <v>307</v>
      </c>
      <c r="B88" s="198" t="s">
        <v>308</v>
      </c>
      <c r="C88" s="205">
        <f>'[1]63'!C9</f>
        <v>136133</v>
      </c>
      <c r="D88" s="205">
        <f>'[1]63'!G9</f>
        <v>121521</v>
      </c>
      <c r="E88" s="194">
        <v>136133</v>
      </c>
      <c r="F88" s="195">
        <f t="shared" si="2"/>
        <v>0</v>
      </c>
      <c r="G88" s="196">
        <f>'[1]1'!C88</f>
        <v>136133</v>
      </c>
      <c r="H88" s="196">
        <f>'[1]1'!D88</f>
        <v>121521</v>
      </c>
      <c r="I88" s="196">
        <f t="shared" si="3"/>
        <v>0</v>
      </c>
      <c r="J88" s="196">
        <f t="shared" si="3"/>
        <v>0</v>
      </c>
    </row>
    <row r="89" spans="1:10">
      <c r="A89" s="210" t="s">
        <v>309</v>
      </c>
      <c r="B89" s="198" t="s">
        <v>310</v>
      </c>
      <c r="C89" s="202">
        <v>3855518</v>
      </c>
      <c r="D89" s="202">
        <v>15837747</v>
      </c>
      <c r="E89" s="194">
        <v>3855518</v>
      </c>
      <c r="F89" s="195">
        <f t="shared" si="2"/>
        <v>0</v>
      </c>
      <c r="G89" s="196">
        <f>'[1]1'!C89</f>
        <v>3855518</v>
      </c>
      <c r="H89" s="196">
        <f>'[1]1'!D89</f>
        <v>15837747</v>
      </c>
      <c r="I89" s="196">
        <f t="shared" si="3"/>
        <v>0</v>
      </c>
      <c r="J89" s="196">
        <f t="shared" si="3"/>
        <v>0</v>
      </c>
    </row>
    <row r="90" spans="1:10">
      <c r="A90" s="200" t="s">
        <v>311</v>
      </c>
      <c r="B90" s="198" t="s">
        <v>312</v>
      </c>
      <c r="C90" s="202"/>
      <c r="D90" s="202"/>
      <c r="E90" s="194"/>
      <c r="F90" s="195">
        <f t="shared" si="2"/>
        <v>0</v>
      </c>
      <c r="G90" s="196">
        <f>'[1]1'!C90</f>
        <v>0</v>
      </c>
      <c r="H90" s="196">
        <f>'[1]1'!D90</f>
        <v>0</v>
      </c>
      <c r="I90" s="196">
        <f t="shared" si="3"/>
        <v>0</v>
      </c>
      <c r="J90" s="196">
        <f t="shared" si="3"/>
        <v>0</v>
      </c>
    </row>
    <row r="91" spans="1:10" ht="12" customHeight="1">
      <c r="A91" s="210" t="s">
        <v>313</v>
      </c>
      <c r="B91" s="198" t="s">
        <v>314</v>
      </c>
      <c r="C91" s="202">
        <v>1477956</v>
      </c>
      <c r="D91" s="202">
        <v>490741</v>
      </c>
      <c r="E91" s="194">
        <v>1477956</v>
      </c>
      <c r="F91" s="195">
        <f t="shared" si="2"/>
        <v>0</v>
      </c>
      <c r="G91" s="196">
        <f>'[1]1'!C91</f>
        <v>1477956</v>
      </c>
      <c r="H91" s="196">
        <f>'[1]1'!D91</f>
        <v>490741</v>
      </c>
      <c r="I91" s="196">
        <f t="shared" si="3"/>
        <v>0</v>
      </c>
      <c r="J91" s="196">
        <f t="shared" si="3"/>
        <v>0</v>
      </c>
    </row>
    <row r="92" spans="1:10">
      <c r="A92" s="200" t="s">
        <v>315</v>
      </c>
      <c r="B92" s="198" t="s">
        <v>316</v>
      </c>
      <c r="C92" s="205">
        <f>'[1]6610'!C9+'[1]6620'!C9+'[1]6630'!C9</f>
        <v>0</v>
      </c>
      <c r="D92" s="205">
        <f>'[1]6610'!F9+'[1]6620'!F9+'[1]6630'!F9</f>
        <v>0</v>
      </c>
      <c r="E92" s="194">
        <v>0</v>
      </c>
      <c r="F92" s="195">
        <f t="shared" si="2"/>
        <v>0</v>
      </c>
      <c r="G92" s="196">
        <f>'[1]1'!C92</f>
        <v>0</v>
      </c>
      <c r="H92" s="196">
        <f>'[1]1'!D92</f>
        <v>0</v>
      </c>
      <c r="I92" s="196">
        <f t="shared" si="3"/>
        <v>0</v>
      </c>
      <c r="J92" s="196">
        <f t="shared" si="3"/>
        <v>0</v>
      </c>
    </row>
    <row r="93" spans="1:10">
      <c r="A93" s="200" t="s">
        <v>317</v>
      </c>
      <c r="B93" s="198" t="s">
        <v>318</v>
      </c>
      <c r="C93" s="202">
        <v>2449318</v>
      </c>
      <c r="D93" s="202">
        <v>2719730</v>
      </c>
      <c r="E93" s="194">
        <v>2449318</v>
      </c>
      <c r="F93" s="195">
        <f t="shared" si="2"/>
        <v>0</v>
      </c>
      <c r="G93" s="196">
        <f>'[1]1'!C93</f>
        <v>2449318</v>
      </c>
      <c r="H93" s="196">
        <f>'[1]1'!D93</f>
        <v>2719730</v>
      </c>
      <c r="I93" s="196">
        <f t="shared" si="3"/>
        <v>0</v>
      </c>
      <c r="J93" s="196">
        <f t="shared" si="3"/>
        <v>0</v>
      </c>
    </row>
    <row r="94" spans="1:10">
      <c r="A94" s="200" t="s">
        <v>319</v>
      </c>
      <c r="B94" s="198" t="s">
        <v>320</v>
      </c>
      <c r="C94" s="202"/>
      <c r="D94" s="202"/>
      <c r="E94" s="194"/>
      <c r="F94" s="195">
        <f t="shared" si="2"/>
        <v>0</v>
      </c>
      <c r="G94" s="196">
        <f>'[1]1'!C94</f>
        <v>0</v>
      </c>
      <c r="H94" s="196">
        <f>'[1]1'!D94</f>
        <v>0</v>
      </c>
      <c r="I94" s="196">
        <f t="shared" si="3"/>
        <v>0</v>
      </c>
      <c r="J94" s="196">
        <f t="shared" si="3"/>
        <v>0</v>
      </c>
    </row>
    <row r="95" spans="1:10">
      <c r="A95" s="200" t="s">
        <v>321</v>
      </c>
      <c r="B95" s="198" t="s">
        <v>322</v>
      </c>
      <c r="C95" s="205">
        <f>'[1]68'!C9</f>
        <v>0</v>
      </c>
      <c r="D95" s="205">
        <f>'[1]68'!D9</f>
        <v>0</v>
      </c>
      <c r="E95" s="194">
        <v>0</v>
      </c>
      <c r="F95" s="195">
        <f t="shared" si="2"/>
        <v>0</v>
      </c>
      <c r="G95" s="196">
        <f>'[1]1'!C95</f>
        <v>0</v>
      </c>
      <c r="H95" s="196">
        <f>'[1]1'!D95</f>
        <v>0</v>
      </c>
      <c r="I95" s="196">
        <f t="shared" si="3"/>
        <v>0</v>
      </c>
      <c r="J95" s="196">
        <f t="shared" si="3"/>
        <v>0</v>
      </c>
    </row>
    <row r="96" spans="1:10">
      <c r="A96" s="200" t="s">
        <v>323</v>
      </c>
      <c r="B96" s="198" t="s">
        <v>324</v>
      </c>
      <c r="C96" s="205">
        <f>'[1]6950'!C9</f>
        <v>0</v>
      </c>
      <c r="D96" s="205">
        <f>'[1]6950'!D9</f>
        <v>65373692</v>
      </c>
      <c r="E96" s="194">
        <v>0</v>
      </c>
      <c r="F96" s="195">
        <f t="shared" si="2"/>
        <v>0</v>
      </c>
      <c r="G96" s="196">
        <f>'[1]1'!C96</f>
        <v>0</v>
      </c>
      <c r="H96" s="196">
        <f>'[1]1'!D96</f>
        <v>65373692</v>
      </c>
      <c r="I96" s="196">
        <f t="shared" si="3"/>
        <v>0</v>
      </c>
      <c r="J96" s="196">
        <f t="shared" si="3"/>
        <v>0</v>
      </c>
    </row>
    <row r="97" spans="1:10">
      <c r="A97" s="200" t="s">
        <v>325</v>
      </c>
      <c r="B97" s="198" t="s">
        <v>326</v>
      </c>
      <c r="C97" s="205">
        <f>'[1]6910_90'!C9</f>
        <v>47340632</v>
      </c>
      <c r="D97" s="205">
        <f>'[1]6910_90'!K9</f>
        <v>35528798</v>
      </c>
      <c r="E97" s="194">
        <v>47340632</v>
      </c>
      <c r="F97" s="195">
        <f t="shared" si="2"/>
        <v>0</v>
      </c>
      <c r="G97" s="196">
        <f>'[1]1'!C97</f>
        <v>47340632</v>
      </c>
      <c r="H97" s="196">
        <f>'[1]1'!D97</f>
        <v>35528798</v>
      </c>
      <c r="I97" s="196">
        <f t="shared" si="3"/>
        <v>0</v>
      </c>
      <c r="J97" s="196">
        <f t="shared" si="3"/>
        <v>0</v>
      </c>
    </row>
    <row r="98" spans="1:10">
      <c r="A98" s="200" t="s">
        <v>327</v>
      </c>
      <c r="B98" s="198" t="s">
        <v>328</v>
      </c>
      <c r="C98" s="37">
        <f>SUM(C67,C79)</f>
        <v>7462048557</v>
      </c>
      <c r="D98" s="37">
        <f>SUM(D67,D79)</f>
        <v>8007939055</v>
      </c>
      <c r="E98" s="194">
        <v>7462048557</v>
      </c>
      <c r="F98" s="195">
        <f t="shared" si="2"/>
        <v>0</v>
      </c>
      <c r="G98" s="196">
        <f>'[1]1'!C98</f>
        <v>7462048557</v>
      </c>
      <c r="H98" s="196">
        <f>'[1]1'!D98</f>
        <v>8007939055</v>
      </c>
      <c r="I98" s="196">
        <f t="shared" si="3"/>
        <v>0</v>
      </c>
      <c r="J98" s="196">
        <f t="shared" si="3"/>
        <v>0</v>
      </c>
    </row>
    <row r="99" spans="1:10">
      <c r="A99" s="221" t="s">
        <v>329</v>
      </c>
      <c r="B99" s="217" t="s">
        <v>330</v>
      </c>
      <c r="C99" s="218">
        <f>SUM(C65,C98)</f>
        <v>9619919937</v>
      </c>
      <c r="D99" s="218">
        <f>SUM(D65,D98)</f>
        <v>9265272754</v>
      </c>
      <c r="E99" s="222">
        <v>9389831262</v>
      </c>
      <c r="F99" s="223">
        <f t="shared" si="2"/>
        <v>230088675</v>
      </c>
      <c r="G99" s="224">
        <f>'[1]1'!C99</f>
        <v>9619919937</v>
      </c>
      <c r="H99" s="224">
        <f>'[1]1'!D99</f>
        <v>9265272754</v>
      </c>
      <c r="I99" s="224">
        <f t="shared" si="3"/>
        <v>0</v>
      </c>
      <c r="J99" s="224">
        <f t="shared" si="3"/>
        <v>0</v>
      </c>
    </row>
    <row r="100" spans="1:10">
      <c r="A100" s="225"/>
      <c r="B100"/>
      <c r="C100" s="226">
        <f>C99-C55</f>
        <v>0</v>
      </c>
      <c r="D100" s="226">
        <f>D99-D55</f>
        <v>0</v>
      </c>
      <c r="G100" s="227">
        <f>G99-G55</f>
        <v>0</v>
      </c>
      <c r="H100" s="227">
        <f>H99-H55</f>
        <v>0</v>
      </c>
      <c r="I100" s="227">
        <f>I99-I55</f>
        <v>0</v>
      </c>
      <c r="J100" s="227">
        <f>J99-J55</f>
        <v>0</v>
      </c>
    </row>
    <row r="101" spans="1:10">
      <c r="A101" s="228" t="s">
        <v>331</v>
      </c>
      <c r="B101" s="229"/>
      <c r="C101" s="229"/>
      <c r="D101" s="229"/>
      <c r="F101" s="173">
        <f>SUMIF(F105:F118,"&lt;0",F105:F118)</f>
        <v>0</v>
      </c>
      <c r="G101" s="230"/>
      <c r="H101" s="230"/>
      <c r="I101" s="230"/>
      <c r="J101" s="230"/>
    </row>
    <row r="102" spans="1:10">
      <c r="A102" s="228"/>
      <c r="B102" s="231"/>
      <c r="C102" s="232"/>
      <c r="D102" s="232"/>
      <c r="F102" s="173">
        <f>SUMIF(F105:F118,"&gt;0",F105:F118)</f>
        <v>3609974</v>
      </c>
      <c r="G102" s="233"/>
      <c r="H102" s="233"/>
      <c r="I102" s="233">
        <f>SUM(I105:I118)</f>
        <v>0</v>
      </c>
      <c r="J102" s="233">
        <f>SUM(J105:J118)</f>
        <v>0</v>
      </c>
    </row>
    <row r="103" spans="1:10" s="187" customFormat="1" ht="25.5" customHeight="1">
      <c r="A103" s="182" t="s">
        <v>172</v>
      </c>
      <c r="B103" s="234" t="s">
        <v>111</v>
      </c>
      <c r="C103" s="183" t="s">
        <v>174</v>
      </c>
      <c r="D103" s="183" t="s">
        <v>175</v>
      </c>
      <c r="E103" s="184" t="s">
        <v>174</v>
      </c>
      <c r="F103" s="183" t="s">
        <v>174</v>
      </c>
      <c r="G103" s="235" t="s">
        <v>174</v>
      </c>
      <c r="H103" s="235" t="s">
        <v>175</v>
      </c>
      <c r="I103" s="235" t="s">
        <v>174</v>
      </c>
      <c r="J103" s="235" t="s">
        <v>175</v>
      </c>
    </row>
    <row r="104" spans="1:10" s="190" customFormat="1" ht="12">
      <c r="A104" s="188">
        <v>1</v>
      </c>
      <c r="B104" s="188">
        <v>2</v>
      </c>
      <c r="C104" s="188">
        <v>3</v>
      </c>
      <c r="D104" s="188">
        <v>4</v>
      </c>
      <c r="E104" s="189">
        <v>5</v>
      </c>
      <c r="F104" s="188">
        <v>7</v>
      </c>
      <c r="G104" s="236">
        <v>3</v>
      </c>
      <c r="H104" s="236">
        <v>4</v>
      </c>
      <c r="I104" s="236">
        <v>3</v>
      </c>
      <c r="J104" s="236">
        <v>4</v>
      </c>
    </row>
    <row r="105" spans="1:10">
      <c r="A105" s="237" t="s">
        <v>332</v>
      </c>
      <c r="B105" s="198" t="s">
        <v>333</v>
      </c>
      <c r="C105" s="238"/>
      <c r="D105" s="238"/>
      <c r="E105" s="194"/>
      <c r="F105" s="239">
        <f t="shared" ref="F105:F118" si="4">IF(C105&lt;&gt;0,C105-E105,0)</f>
        <v>0</v>
      </c>
      <c r="G105" s="196">
        <f>'[1]1'!C105</f>
        <v>0</v>
      </c>
      <c r="H105" s="196">
        <f>'[1]1'!D105</f>
        <v>0</v>
      </c>
      <c r="I105" s="240">
        <f>C105-G105</f>
        <v>0</v>
      </c>
      <c r="J105" s="240">
        <f>D105-H105</f>
        <v>0</v>
      </c>
    </row>
    <row r="106" spans="1:10">
      <c r="A106" s="220" t="s">
        <v>334</v>
      </c>
      <c r="B106" s="241" t="s">
        <v>335</v>
      </c>
      <c r="C106" s="238"/>
      <c r="D106" s="238"/>
      <c r="E106" s="194"/>
      <c r="F106" s="202">
        <f t="shared" si="4"/>
        <v>0</v>
      </c>
      <c r="G106" s="196">
        <f>'[1]1'!C106</f>
        <v>0</v>
      </c>
      <c r="H106" s="196">
        <f>'[1]1'!D106</f>
        <v>0</v>
      </c>
      <c r="I106" s="196">
        <f t="shared" ref="I106:J118" si="5">C106-G106</f>
        <v>0</v>
      </c>
      <c r="J106" s="196">
        <f t="shared" si="5"/>
        <v>0</v>
      </c>
    </row>
    <row r="107" spans="1:10">
      <c r="A107" s="200" t="s">
        <v>336</v>
      </c>
      <c r="B107" s="241" t="s">
        <v>337</v>
      </c>
      <c r="C107" s="238"/>
      <c r="D107" s="238"/>
      <c r="E107" s="194"/>
      <c r="F107" s="202">
        <f t="shared" si="4"/>
        <v>0</v>
      </c>
      <c r="G107" s="196">
        <f>'[1]1'!C107</f>
        <v>0</v>
      </c>
      <c r="H107" s="196">
        <f>'[1]1'!D107</f>
        <v>0</v>
      </c>
      <c r="I107" s="196">
        <f t="shared" si="5"/>
        <v>0</v>
      </c>
      <c r="J107" s="196">
        <f t="shared" si="5"/>
        <v>0</v>
      </c>
    </row>
    <row r="108" spans="1:10">
      <c r="A108" s="200" t="s">
        <v>338</v>
      </c>
      <c r="B108" s="241" t="s">
        <v>339</v>
      </c>
      <c r="C108" s="238"/>
      <c r="D108" s="238"/>
      <c r="E108" s="194"/>
      <c r="F108" s="202">
        <f t="shared" si="4"/>
        <v>0</v>
      </c>
      <c r="G108" s="196">
        <f>'[1]1'!C108</f>
        <v>0</v>
      </c>
      <c r="H108" s="196">
        <f>'[1]1'!D108</f>
        <v>0</v>
      </c>
      <c r="I108" s="196">
        <f t="shared" si="5"/>
        <v>0</v>
      </c>
      <c r="J108" s="196">
        <f t="shared" si="5"/>
        <v>0</v>
      </c>
    </row>
    <row r="109" spans="1:10">
      <c r="A109" s="200" t="s">
        <v>340</v>
      </c>
      <c r="B109" s="241" t="s">
        <v>341</v>
      </c>
      <c r="C109" s="238"/>
      <c r="D109" s="238"/>
      <c r="E109" s="194"/>
      <c r="F109" s="202">
        <f t="shared" si="4"/>
        <v>0</v>
      </c>
      <c r="G109" s="196">
        <f>'[1]1'!C109</f>
        <v>0</v>
      </c>
      <c r="H109" s="196">
        <f>'[1]1'!D109</f>
        <v>0</v>
      </c>
      <c r="I109" s="196">
        <f t="shared" si="5"/>
        <v>0</v>
      </c>
      <c r="J109" s="196">
        <f t="shared" si="5"/>
        <v>0</v>
      </c>
    </row>
    <row r="110" spans="1:10">
      <c r="A110" s="242" t="s">
        <v>342</v>
      </c>
      <c r="B110" s="241" t="s">
        <v>343</v>
      </c>
      <c r="C110" s="238"/>
      <c r="D110" s="238"/>
      <c r="E110" s="194"/>
      <c r="F110" s="202">
        <f t="shared" si="4"/>
        <v>0</v>
      </c>
      <c r="G110" s="196">
        <f>'[1]1'!C110</f>
        <v>0</v>
      </c>
      <c r="H110" s="196">
        <f>'[1]1'!D110</f>
        <v>0</v>
      </c>
      <c r="I110" s="196">
        <f t="shared" si="5"/>
        <v>0</v>
      </c>
      <c r="J110" s="196">
        <f t="shared" si="5"/>
        <v>0</v>
      </c>
    </row>
    <row r="111" spans="1:10" ht="12.75" customHeight="1">
      <c r="A111" s="200" t="s">
        <v>344</v>
      </c>
      <c r="B111" s="241" t="s">
        <v>345</v>
      </c>
      <c r="C111" s="238"/>
      <c r="D111" s="238"/>
      <c r="E111" s="194"/>
      <c r="F111" s="202">
        <f t="shared" si="4"/>
        <v>0</v>
      </c>
      <c r="G111" s="196">
        <f>'[1]1'!C111</f>
        <v>0</v>
      </c>
      <c r="H111" s="196">
        <f>'[1]1'!D111</f>
        <v>0</v>
      </c>
      <c r="I111" s="196">
        <f t="shared" si="5"/>
        <v>0</v>
      </c>
      <c r="J111" s="196">
        <f t="shared" si="5"/>
        <v>0</v>
      </c>
    </row>
    <row r="112" spans="1:10">
      <c r="A112" s="200" t="s">
        <v>346</v>
      </c>
      <c r="B112" s="241" t="s">
        <v>347</v>
      </c>
      <c r="C112" s="238"/>
      <c r="D112" s="238"/>
      <c r="E112" s="194"/>
      <c r="F112" s="202">
        <f t="shared" si="4"/>
        <v>0</v>
      </c>
      <c r="G112" s="196">
        <f>'[1]1'!C112</f>
        <v>0</v>
      </c>
      <c r="H112" s="196">
        <f>'[1]1'!D112</f>
        <v>0</v>
      </c>
      <c r="I112" s="196">
        <f t="shared" si="5"/>
        <v>0</v>
      </c>
      <c r="J112" s="196">
        <f t="shared" si="5"/>
        <v>0</v>
      </c>
    </row>
    <row r="113" spans="1:10">
      <c r="A113" s="200" t="s">
        <v>348</v>
      </c>
      <c r="B113" s="241" t="s">
        <v>349</v>
      </c>
      <c r="C113" s="238"/>
      <c r="D113" s="238"/>
      <c r="E113" s="194"/>
      <c r="F113" s="202">
        <f t="shared" si="4"/>
        <v>0</v>
      </c>
      <c r="G113" s="196">
        <f>'[1]1'!C113</f>
        <v>0</v>
      </c>
      <c r="H113" s="196">
        <f>'[1]1'!D113</f>
        <v>0</v>
      </c>
      <c r="I113" s="196">
        <f t="shared" si="5"/>
        <v>0</v>
      </c>
      <c r="J113" s="196">
        <f t="shared" si="5"/>
        <v>0</v>
      </c>
    </row>
    <row r="114" spans="1:10" ht="12.75" customHeight="1">
      <c r="A114" s="200" t="s">
        <v>350</v>
      </c>
      <c r="B114" s="241" t="s">
        <v>351</v>
      </c>
      <c r="C114" s="238"/>
      <c r="D114" s="238"/>
      <c r="E114" s="194"/>
      <c r="F114" s="202">
        <f t="shared" si="4"/>
        <v>0</v>
      </c>
      <c r="G114" s="196">
        <f>'[1]1'!C114</f>
        <v>0</v>
      </c>
      <c r="H114" s="196">
        <f>'[1]1'!D114</f>
        <v>0</v>
      </c>
      <c r="I114" s="196">
        <f t="shared" si="5"/>
        <v>0</v>
      </c>
      <c r="J114" s="196">
        <f t="shared" si="5"/>
        <v>0</v>
      </c>
    </row>
    <row r="115" spans="1:10">
      <c r="A115" s="200" t="s">
        <v>352</v>
      </c>
      <c r="B115" s="241" t="s">
        <v>353</v>
      </c>
      <c r="C115" s="238"/>
      <c r="D115" s="238"/>
      <c r="E115" s="194"/>
      <c r="F115" s="202">
        <f t="shared" si="4"/>
        <v>0</v>
      </c>
      <c r="G115" s="196">
        <f>'[1]1'!C115</f>
        <v>0</v>
      </c>
      <c r="H115" s="196">
        <f>'[1]1'!D115</f>
        <v>0</v>
      </c>
      <c r="I115" s="196">
        <f t="shared" si="5"/>
        <v>0</v>
      </c>
      <c r="J115" s="196">
        <f t="shared" si="5"/>
        <v>0</v>
      </c>
    </row>
    <row r="116" spans="1:10">
      <c r="A116" s="220" t="s">
        <v>354</v>
      </c>
      <c r="B116" s="241" t="s">
        <v>355</v>
      </c>
      <c r="C116" s="238"/>
      <c r="D116" s="238"/>
      <c r="E116" s="194"/>
      <c r="F116" s="202">
        <f t="shared" si="4"/>
        <v>0</v>
      </c>
      <c r="G116" s="196">
        <f>'[1]1'!C116</f>
        <v>0</v>
      </c>
      <c r="H116" s="196">
        <f>'[1]1'!D116</f>
        <v>0</v>
      </c>
      <c r="I116" s="196">
        <f t="shared" si="5"/>
        <v>0</v>
      </c>
      <c r="J116" s="196">
        <f t="shared" si="5"/>
        <v>0</v>
      </c>
    </row>
    <row r="117" spans="1:10">
      <c r="A117" s="200" t="s">
        <v>356</v>
      </c>
      <c r="B117" s="241" t="s">
        <v>357</v>
      </c>
      <c r="C117" s="238">
        <v>67693762</v>
      </c>
      <c r="D117" s="238">
        <v>0</v>
      </c>
      <c r="E117" s="194">
        <v>67693762</v>
      </c>
      <c r="F117" s="202">
        <f t="shared" si="4"/>
        <v>0</v>
      </c>
      <c r="G117" s="196">
        <f>'[1]1'!C117</f>
        <v>67693762</v>
      </c>
      <c r="H117" s="196">
        <f>'[1]1'!D117</f>
        <v>0</v>
      </c>
      <c r="I117" s="196">
        <f t="shared" si="5"/>
        <v>0</v>
      </c>
      <c r="J117" s="196">
        <f t="shared" si="5"/>
        <v>0</v>
      </c>
    </row>
    <row r="118" spans="1:10">
      <c r="A118" s="243" t="s">
        <v>358</v>
      </c>
      <c r="B118" s="217" t="s">
        <v>359</v>
      </c>
      <c r="C118" s="238">
        <v>8860718</v>
      </c>
      <c r="D118" s="238">
        <v>8432496</v>
      </c>
      <c r="E118" s="222">
        <v>5250744</v>
      </c>
      <c r="F118" s="244">
        <f t="shared" si="4"/>
        <v>3609974</v>
      </c>
      <c r="G118" s="196">
        <f>'[1]1'!C118</f>
        <v>8860718</v>
      </c>
      <c r="H118" s="196">
        <f>'[1]1'!D118</f>
        <v>8432496</v>
      </c>
      <c r="I118" s="224">
        <f t="shared" si="5"/>
        <v>0</v>
      </c>
      <c r="J118" s="224">
        <f t="shared" si="5"/>
        <v>0</v>
      </c>
    </row>
    <row r="119" spans="1:10">
      <c r="A119" s="245"/>
      <c r="B119" s="246"/>
      <c r="C119" s="247"/>
      <c r="D119" s="247"/>
      <c r="G119" s="247"/>
      <c r="H119" s="247"/>
      <c r="I119" s="247"/>
      <c r="J119" s="247"/>
    </row>
    <row r="120" spans="1:10">
      <c r="A120" s="248" t="s">
        <v>360</v>
      </c>
      <c r="B120" s="249"/>
      <c r="C120" s="250"/>
      <c r="D120" s="251"/>
      <c r="G120" s="250"/>
      <c r="H120" s="251" t="s">
        <v>361</v>
      </c>
      <c r="I120" s="250"/>
      <c r="J120" s="251" t="s">
        <v>361</v>
      </c>
    </row>
    <row r="121" spans="1:10">
      <c r="A121" s="76" t="s">
        <v>362</v>
      </c>
      <c r="B121" s="250"/>
      <c r="C121" s="250"/>
      <c r="D121" s="250"/>
      <c r="G121" s="250"/>
      <c r="H121" s="250"/>
      <c r="I121" s="250"/>
      <c r="J121" s="250"/>
    </row>
    <row r="122" spans="1:10">
      <c r="A122" s="248" t="s">
        <v>104</v>
      </c>
      <c r="B122" s="250"/>
      <c r="C122" s="250"/>
      <c r="D122" s="251"/>
      <c r="G122" s="250"/>
      <c r="H122" s="251" t="s">
        <v>361</v>
      </c>
      <c r="I122" s="250"/>
      <c r="J122" s="251" t="s">
        <v>361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avt</dc:creator>
  <cp:lastModifiedBy>avt</cp:lastModifiedBy>
  <dcterms:created xsi:type="dcterms:W3CDTF">2020-11-05T09:44:05Z</dcterms:created>
  <dcterms:modified xsi:type="dcterms:W3CDTF">2020-11-05T09:47:18Z</dcterms:modified>
</cp:coreProperties>
</file>